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users!$A$1:$JT$90</definedName>
  </definedNames>
  <calcPr calcId="145621"/>
</workbook>
</file>

<file path=xl/calcChain.xml><?xml version="1.0" encoding="utf-8"?>
<calcChain xmlns="http://schemas.openxmlformats.org/spreadsheetml/2006/main">
  <c r="B21" i="5" l="1"/>
  <c r="Q14" i="5"/>
  <c r="N14" i="5"/>
  <c r="K14" i="5"/>
  <c r="H14" i="5"/>
  <c r="E14" i="5"/>
  <c r="B14" i="5"/>
  <c r="Q2" i="5"/>
  <c r="N2" i="5"/>
  <c r="K2" i="5"/>
  <c r="H2" i="5"/>
  <c r="E2" i="5"/>
  <c r="B2" i="5"/>
  <c r="JT89" i="1"/>
  <c r="JT88" i="1"/>
  <c r="JT87" i="1"/>
  <c r="JT86" i="1"/>
  <c r="JT85" i="1"/>
  <c r="JT84" i="1"/>
  <c r="JT83" i="1"/>
  <c r="JT81" i="1"/>
  <c r="JT80" i="1"/>
  <c r="JT79" i="1"/>
  <c r="JT78" i="1"/>
  <c r="JT77" i="1"/>
  <c r="JT76" i="1"/>
  <c r="JT75" i="1"/>
  <c r="JT74" i="1"/>
  <c r="JT72" i="1"/>
  <c r="JT71" i="1"/>
  <c r="JT69" i="1"/>
  <c r="JT68" i="1"/>
  <c r="JT67" i="1"/>
  <c r="JT66" i="1"/>
  <c r="JT64" i="1"/>
  <c r="JT63" i="1"/>
  <c r="JT62" i="1"/>
  <c r="JT61" i="1"/>
  <c r="JT60" i="1"/>
  <c r="JT59" i="1"/>
  <c r="JT58" i="1"/>
  <c r="JT57" i="1"/>
  <c r="JT55" i="1"/>
  <c r="JT54" i="1"/>
  <c r="JT53" i="1"/>
  <c r="JT51" i="1"/>
  <c r="JT50" i="1"/>
  <c r="JT49" i="1"/>
  <c r="JT48" i="1"/>
  <c r="JT46" i="1"/>
  <c r="JT45" i="1"/>
  <c r="JT44" i="1"/>
  <c r="JT43" i="1"/>
  <c r="JT42" i="1"/>
  <c r="JT41" i="1"/>
  <c r="JT40" i="1"/>
  <c r="JT39" i="1"/>
  <c r="JT38" i="1"/>
  <c r="JT37" i="1"/>
  <c r="JT35" i="1"/>
  <c r="JT34" i="1"/>
  <c r="JT33" i="1"/>
  <c r="JT32" i="1"/>
  <c r="JT31" i="1"/>
  <c r="JT30" i="1"/>
  <c r="JT29" i="1"/>
  <c r="JT28" i="1"/>
  <c r="JT26" i="1"/>
  <c r="JT25" i="1"/>
  <c r="JT24" i="1"/>
  <c r="JT22" i="1"/>
  <c r="JT21" i="1"/>
  <c r="JT20" i="1"/>
  <c r="JT19" i="1"/>
  <c r="JT18" i="1"/>
  <c r="JT16" i="1"/>
  <c r="JT15" i="1"/>
  <c r="JT14" i="1"/>
  <c r="JT13" i="1"/>
  <c r="JT12" i="1"/>
  <c r="JT10" i="1"/>
  <c r="JT9" i="1"/>
  <c r="JT8" i="1"/>
  <c r="JT7" i="1"/>
  <c r="JT6" i="1"/>
  <c r="JT5" i="1"/>
  <c r="JT4" i="1"/>
  <c r="JT3" i="1"/>
  <c r="JS90" i="1"/>
  <c r="JR90" i="1"/>
  <c r="JQ90" i="1"/>
  <c r="JP90" i="1"/>
  <c r="JO90" i="1"/>
  <c r="JT90" i="1" l="1"/>
  <c r="JN90" i="1"/>
  <c r="JM90" i="1"/>
  <c r="JL90" i="1"/>
  <c r="JK90" i="1"/>
  <c r="JJ90" i="1"/>
  <c r="JI90" i="1"/>
  <c r="JH90" i="1"/>
  <c r="JG90" i="1"/>
  <c r="JF90" i="1" l="1"/>
  <c r="JE90" i="1"/>
  <c r="JD90" i="1"/>
  <c r="JC90" i="1"/>
  <c r="JB90" i="1"/>
  <c r="JA90" i="1"/>
  <c r="IZ90" i="1"/>
  <c r="IY90" i="1"/>
  <c r="Q9" i="5"/>
  <c r="Q4" i="5"/>
  <c r="E3" i="5"/>
  <c r="E10" i="5"/>
  <c r="E5" i="5"/>
  <c r="K15" i="5"/>
  <c r="K16" i="5"/>
  <c r="K3" i="5"/>
  <c r="K4" i="5"/>
  <c r="K7" i="5"/>
  <c r="K5" i="5"/>
  <c r="K8" i="5"/>
  <c r="N15" i="5"/>
  <c r="H15" i="5"/>
  <c r="H16" i="5"/>
  <c r="H3" i="5"/>
  <c r="Q15" i="5"/>
  <c r="Q16" i="5"/>
  <c r="B19" i="5"/>
  <c r="B18" i="5"/>
  <c r="E15" i="5"/>
  <c r="N8" i="5"/>
  <c r="N7" i="5"/>
  <c r="IX90" i="1"/>
  <c r="E7" i="5"/>
  <c r="B22" i="5"/>
  <c r="K18" i="5"/>
  <c r="K10" i="5"/>
  <c r="B6" i="5"/>
  <c r="B5" i="5"/>
  <c r="H6" i="5"/>
  <c r="H10" i="5"/>
  <c r="H4" i="5"/>
  <c r="E17" i="5"/>
  <c r="IW90" i="1"/>
  <c r="E6" i="5"/>
  <c r="N17" i="5"/>
  <c r="H18" i="5"/>
  <c r="H7" i="5"/>
  <c r="H8" i="5"/>
  <c r="B17" i="5"/>
  <c r="E16" i="5"/>
  <c r="Q7" i="5"/>
  <c r="E4" i="5"/>
  <c r="E8" i="5"/>
  <c r="E9" i="5"/>
  <c r="B23" i="5"/>
  <c r="B8" i="5"/>
  <c r="B12" i="5"/>
  <c r="Q17" i="5"/>
  <c r="B15" i="5"/>
  <c r="N10" i="5"/>
  <c r="IU90" i="1"/>
  <c r="IV90" i="1"/>
  <c r="Q6" i="5"/>
  <c r="K17" i="5"/>
  <c r="K9" i="5"/>
  <c r="K6" i="5"/>
  <c r="H17" i="5"/>
  <c r="B3" i="5"/>
  <c r="B10" i="5"/>
  <c r="B7" i="5"/>
  <c r="H5" i="5"/>
  <c r="H9" i="5"/>
  <c r="B16" i="5"/>
  <c r="N9" i="5"/>
  <c r="N5" i="5"/>
  <c r="IT90" i="1"/>
  <c r="IS90" i="1"/>
  <c r="IR90" i="1"/>
  <c r="IQ90" i="1"/>
  <c r="IP90" i="1"/>
  <c r="IO90" i="1"/>
  <c r="E19" i="5"/>
  <c r="IN90" i="1"/>
  <c r="IM90" i="1"/>
  <c r="IL90" i="1"/>
  <c r="IK90" i="1"/>
  <c r="IJ90" i="1"/>
  <c r="II90" i="1"/>
  <c r="IH90" i="1"/>
  <c r="IG90" i="1"/>
  <c r="IF90" i="1"/>
  <c r="IE90" i="1"/>
  <c r="ID90" i="1"/>
  <c r="IC90" i="1"/>
  <c r="IB90" i="1"/>
  <c r="Q3" i="5"/>
  <c r="Q8" i="5"/>
  <c r="B11" i="5"/>
  <c r="B9" i="5"/>
  <c r="N3" i="5"/>
  <c r="IA90" i="1"/>
  <c r="HZ90" i="1"/>
  <c r="HY90" i="1"/>
  <c r="HX90" i="1"/>
  <c r="HW90" i="1"/>
  <c r="HV90" i="1"/>
  <c r="HU90" i="1"/>
  <c r="B4" i="5"/>
  <c r="E18" i="5"/>
  <c r="N4" i="5"/>
  <c r="HT90" i="1"/>
  <c r="HS90" i="1"/>
  <c r="HR90" i="1"/>
  <c r="HQ90" i="1"/>
  <c r="HP90" i="1"/>
  <c r="HO90" i="1"/>
  <c r="HN90" i="1"/>
  <c r="HM90" i="1"/>
  <c r="HL90" i="1"/>
  <c r="HK90" i="1"/>
  <c r="HJ90" i="1"/>
  <c r="HI90" i="1"/>
  <c r="M15" i="5"/>
  <c r="N16" i="5"/>
  <c r="M16" i="5"/>
  <c r="G15" i="5"/>
  <c r="J3" i="5"/>
  <c r="D3" i="5"/>
  <c r="P15" i="5"/>
  <c r="A15" i="5"/>
  <c r="D15" i="5"/>
  <c r="G3" i="5"/>
  <c r="G4" i="5"/>
  <c r="D17" i="5"/>
  <c r="D4" i="5"/>
  <c r="A3" i="5"/>
  <c r="P3" i="5"/>
  <c r="D16" i="5"/>
  <c r="J4" i="5"/>
  <c r="D18" i="5"/>
  <c r="A4" i="5"/>
  <c r="G16" i="5"/>
  <c r="M3" i="5"/>
  <c r="A16" i="5"/>
  <c r="A22" i="5"/>
  <c r="D19" i="5"/>
  <c r="J5" i="5"/>
  <c r="M4" i="5"/>
  <c r="D5" i="5"/>
  <c r="M17" i="5"/>
  <c r="D6" i="5"/>
  <c r="D7" i="5"/>
  <c r="D8" i="5"/>
  <c r="G17" i="5"/>
  <c r="G5" i="5"/>
  <c r="A17" i="5"/>
  <c r="A6" i="5"/>
  <c r="J15" i="5"/>
  <c r="G6" i="5"/>
  <c r="A23" i="5"/>
  <c r="A7" i="5"/>
  <c r="G18" i="5"/>
  <c r="A5" i="5"/>
  <c r="A8" i="5"/>
  <c r="P16" i="5"/>
  <c r="A18" i="5"/>
  <c r="A9" i="5"/>
  <c r="D9" i="5"/>
  <c r="J6" i="5"/>
  <c r="G7" i="5"/>
  <c r="M6" i="5"/>
  <c r="M5" i="5"/>
  <c r="J7" i="5"/>
  <c r="A11" i="5"/>
  <c r="A19" i="5"/>
  <c r="A10" i="5"/>
  <c r="J8" i="5"/>
  <c r="M8" i="5"/>
  <c r="Q5" i="5"/>
  <c r="P5" i="5"/>
  <c r="J16" i="5"/>
  <c r="G9" i="5"/>
  <c r="G8" i="5"/>
  <c r="M7" i="5"/>
  <c r="P4" i="5"/>
  <c r="P6" i="5"/>
  <c r="M9" i="5"/>
  <c r="J17" i="5"/>
  <c r="P1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N6" i="5" l="1"/>
  <c r="HA90" i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6" i="2"/>
  <c r="A15" i="2"/>
  <c r="A3" i="2"/>
  <c r="A11" i="2"/>
  <c r="A18" i="2"/>
  <c r="A6" i="2"/>
  <c r="A19" i="2"/>
  <c r="A73" i="2"/>
  <c r="A62" i="2"/>
  <c r="A50" i="2"/>
  <c r="A4" i="2"/>
  <c r="A47" i="2"/>
  <c r="A46" i="2"/>
  <c r="A32" i="2"/>
  <c r="A51" i="2"/>
  <c r="A55" i="2"/>
  <c r="A37" i="2"/>
  <c r="A40" i="2"/>
  <c r="A14" i="2"/>
  <c r="A9" i="2"/>
  <c r="A10" i="2"/>
  <c r="A72" i="2"/>
  <c r="A60" i="2"/>
  <c r="A31" i="2"/>
  <c r="A12" i="2"/>
  <c r="A52" i="2"/>
  <c r="A25" i="2"/>
  <c r="A8" i="2"/>
  <c r="A33" i="2"/>
  <c r="A49" i="2"/>
  <c r="A76" i="2"/>
  <c r="A74" i="2"/>
  <c r="A45" i="2"/>
  <c r="A75" i="2"/>
  <c r="A38" i="2"/>
  <c r="A61" i="2"/>
  <c r="A68" i="2"/>
  <c r="A59" i="2"/>
  <c r="A41" i="2"/>
  <c r="A42" i="2"/>
  <c r="A22" i="2"/>
  <c r="A23" i="2"/>
  <c r="A36" i="2"/>
  <c r="A7" i="2"/>
  <c r="A39" i="2"/>
  <c r="A29" i="2"/>
  <c r="A67" i="2"/>
  <c r="A43" i="2"/>
  <c r="A44" i="2"/>
  <c r="A26" i="2"/>
  <c r="A65" i="2"/>
  <c r="A16" i="2"/>
  <c r="A24" i="2"/>
  <c r="A71" i="2"/>
  <c r="A35" i="2"/>
  <c r="A13" i="2"/>
  <c r="A58" i="2"/>
  <c r="A27" i="2"/>
  <c r="A34" i="2"/>
  <c r="A70" i="2"/>
  <c r="A48" i="2"/>
  <c r="A64" i="2"/>
  <c r="A63" i="2"/>
  <c r="A56" i="2"/>
  <c r="A57" i="2"/>
  <c r="A69" i="2"/>
  <c r="A5" i="2"/>
  <c r="A17" i="2"/>
  <c r="A53" i="2"/>
  <c r="A20" i="2"/>
  <c r="A21" i="2"/>
  <c r="A30" i="2"/>
  <c r="A54" i="2"/>
  <c r="A28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5" i="2"/>
  <c r="B36" i="2"/>
  <c r="B64" i="2"/>
  <c r="B73" i="2"/>
  <c r="B31" i="2"/>
  <c r="B35" i="2"/>
  <c r="B18" i="2"/>
  <c r="B68" i="2"/>
  <c r="B17" i="2"/>
  <c r="B32" i="2"/>
  <c r="B49" i="2"/>
  <c r="B29" i="2"/>
  <c r="B48" i="2"/>
  <c r="B11" i="2"/>
  <c r="B65" i="2"/>
  <c r="B37" i="2"/>
  <c r="B44" i="2"/>
  <c r="B51" i="2"/>
  <c r="B76" i="2"/>
  <c r="B67" i="2"/>
  <c r="B69" i="2"/>
  <c r="B47" i="2"/>
  <c r="B74" i="2"/>
  <c r="B34" i="2"/>
  <c r="B46" i="2"/>
  <c r="B39" i="2"/>
  <c r="B15" i="2"/>
  <c r="B40" i="2"/>
  <c r="B75" i="2"/>
  <c r="B26" i="2"/>
  <c r="B57" i="2"/>
  <c r="B8" i="2"/>
  <c r="B63" i="2"/>
  <c r="B12" i="2"/>
  <c r="B13" i="2"/>
  <c r="B14" i="2"/>
  <c r="B38" i="2"/>
  <c r="B71" i="2"/>
  <c r="B20" i="2"/>
  <c r="B55" i="2"/>
  <c r="B42" i="2"/>
  <c r="B5" i="2"/>
  <c r="B10" i="2"/>
  <c r="B16" i="2"/>
  <c r="B6" i="2"/>
  <c r="B72" i="2"/>
  <c r="B59" i="2"/>
  <c r="B24" i="2"/>
  <c r="B53" i="2"/>
  <c r="B61" i="2"/>
  <c r="B66" i="2"/>
  <c r="B45" i="2"/>
  <c r="B56" i="2"/>
  <c r="B19" i="2"/>
  <c r="B60" i="2"/>
  <c r="B41" i="2"/>
  <c r="B27" i="2"/>
  <c r="B28" i="2"/>
  <c r="B9" i="2"/>
  <c r="B43" i="2"/>
  <c r="B21" i="2"/>
  <c r="B33" i="2"/>
  <c r="B70" i="2"/>
  <c r="B50" i="2"/>
  <c r="B52" i="2"/>
  <c r="B23" i="2"/>
  <c r="B58" i="2"/>
  <c r="B54" i="2"/>
  <c r="B7" i="2"/>
  <c r="B62" i="2"/>
  <c r="B22" i="2"/>
  <c r="B30" i="2"/>
  <c r="B2" i="2"/>
  <c r="B3" i="2"/>
  <c r="B77" i="2" l="1"/>
</calcChain>
</file>

<file path=xl/sharedStrings.xml><?xml version="1.0" encoding="utf-8"?>
<sst xmlns="http://schemas.openxmlformats.org/spreadsheetml/2006/main" count="307" uniqueCount="284">
  <si>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</si>
  <si>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</si>
  <si>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</si>
  <si>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</si>
  <si>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</si>
  <si>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</si>
  <si>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</si>
  <si>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</si>
  <si>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</si>
  <si>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</si>
  <si>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</si>
  <si>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</si>
  <si>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</si>
  <si>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</si>
  <si>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</si>
  <si>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</si>
  <si>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</si>
  <si>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</si>
  <si>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</si>
  <si>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</si>
  <si>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</si>
  <si>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</si>
  <si>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</si>
  <si>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</si>
  <si>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</si>
  <si>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</si>
  <si>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</si>
  <si>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</si>
  <si>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</si>
  <si>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</si>
  <si>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</si>
  <si>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</si>
  <si>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</si>
  <si>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</si>
  <si>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</si>
  <si>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</si>
  <si>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</si>
  <si>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</si>
  <si>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</si>
  <si>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</si>
  <si>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</si>
  <si>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</si>
  <si>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</si>
  <si>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</si>
  <si>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</si>
  <si>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</si>
  <si>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</si>
  <si>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</si>
  <si>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</si>
  <si>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</si>
  <si>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</si>
  <si>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</si>
  <si>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</si>
  <si>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</si>
  <si>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</si>
  <si>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</si>
  <si>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</si>
  <si>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</si>
  <si>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</si>
  <si>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</si>
  <si>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</si>
  <si>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</si>
  <si>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</si>
  <si>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</si>
  <si>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</si>
  <si>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</si>
  <si>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</si>
  <si>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</si>
  <si>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</si>
  <si>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</si>
  <si>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</si>
  <si>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</si>
  <si>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</si>
  <si>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</si>
  <si>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</si>
  <si>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</si>
  <si>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</si>
  <si>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</si>
  <si>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</si>
  <si>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</si>
  <si>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</si>
  <si>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</si>
  <si>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</si>
  <si>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</si>
  <si>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</si>
  <si>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</si>
  <si>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</si>
  <si>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</si>
  <si>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</si>
  <si>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</si>
  <si>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</si>
  <si>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</si>
  <si>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</si>
  <si>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</si>
  <si>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</si>
  <si>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</si>
  <si>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</si>
  <si>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</si>
  <si>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</si>
  <si>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</si>
  <si>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</si>
  <si>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</si>
  <si>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</si>
  <si>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</si>
  <si>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</si>
  <si>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</si>
  <si>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</si>
  <si>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</si>
  <si>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</si>
  <si>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</si>
  <si>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</si>
  <si>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</si>
  <si>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</si>
  <si>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</si>
  <si>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</si>
  <si>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</si>
  <si>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</si>
  <si>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</si>
  <si>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</si>
  <si>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</si>
  <si>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</si>
  <si>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</si>
  <si>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</si>
  <si>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</si>
  <si>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</si>
  <si>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</si>
  <si>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</si>
  <si>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</si>
  <si>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</si>
  <si>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</si>
  <si>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</si>
  <si>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</si>
  <si>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</si>
  <si>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</si>
  <si>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</si>
  <si>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</si>
  <si>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</si>
  <si>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</si>
  <si>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</si>
  <si>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</si>
  <si>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</si>
  <si>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</si>
  <si>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</si>
  <si>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</si>
  <si>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</si>
  <si>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</si>
  <si>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</si>
  <si>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</si>
  <si>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</si>
  <si>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</si>
  <si>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</si>
  <si>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</si>
  <si>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</si>
  <si>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</si>
  <si>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</si>
  <si>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</si>
  <si>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</si>
  <si>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</si>
  <si>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</si>
  <si>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</si>
  <si>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</si>
  <si>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</si>
  <si>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</si>
  <si>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</si>
  <si>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</si>
  <si>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</si>
  <si>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</si>
  <si>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</si>
  <si>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</si>
  <si>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</si>
  <si>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</si>
  <si>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</si>
  <si>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</si>
  <si>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</si>
  <si>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</si>
  <si>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</si>
  <si>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</si>
  <si>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</si>
  <si>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</si>
  <si>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</si>
  <si>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</si>
  <si>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</si>
  <si>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</si>
  <si>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</si>
  <si>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</si>
  <si>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</si>
  <si>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</si>
  <si>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</si>
  <si>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</si>
  <si>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</si>
  <si>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</si>
  <si>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</si>
  <si>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</si>
  <si>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</si>
  <si>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</si>
  <si>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</si>
  <si>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</si>
  <si>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</si>
  <si>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</si>
  <si>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</si>
  <si>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</si>
  <si>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</si>
  <si>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</si>
  <si>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</si>
  <si>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</si>
  <si>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</si>
  <si>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</si>
  <si>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</si>
  <si>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</si>
  <si>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</si>
  <si>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</si>
  <si>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</si>
  <si>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</si>
  <si>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</si>
  <si>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</si>
  <si>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</si>
  <si>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</si>
  <si>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</si>
  <si>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</si>
  <si>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</si>
  <si>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</si>
  <si>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</si>
  <si>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</si>
  <si>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</si>
  <si>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</si>
  <si>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</si>
  <si>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</si>
  <si>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</si>
  <si>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</si>
  <si>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</si>
  <si>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</si>
  <si>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</si>
  <si>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</si>
  <si>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</si>
  <si>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</si>
  <si>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</si>
  <si>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</si>
  <si>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</si>
  <si>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</si>
  <si>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</si>
  <si>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</si>
  <si>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</si>
  <si>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</si>
  <si>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</si>
  <si>
    <t xml:space="preserve">Диана-охотница </t>
  </si>
  <si>
    <t xml:space="preserve">Мартовская </t>
  </si>
  <si>
    <t>sera85</t>
  </si>
  <si>
    <t>Maryasha</t>
  </si>
  <si>
    <t>korovka</t>
  </si>
  <si>
    <t>Земная</t>
  </si>
  <si>
    <t>Натик</t>
  </si>
  <si>
    <t>damara58</t>
  </si>
  <si>
    <t>yuliak2005</t>
  </si>
  <si>
    <t>Natanata</t>
  </si>
  <si>
    <t>Листва</t>
  </si>
  <si>
    <t xml:space="preserve">НаНи </t>
  </si>
  <si>
    <t xml:space="preserve">Таня Имбирь </t>
  </si>
  <si>
    <t>Defochka</t>
  </si>
  <si>
    <t>Taha</t>
  </si>
  <si>
    <t>sofimarso</t>
  </si>
  <si>
    <t>Елена М.</t>
  </si>
  <si>
    <t>vikin</t>
  </si>
  <si>
    <t>Hallina</t>
  </si>
  <si>
    <t xml:space="preserve">алоэ </t>
  </si>
  <si>
    <t>Ксения1708</t>
  </si>
  <si>
    <t>Мишечка</t>
  </si>
  <si>
    <t>Танжерин</t>
  </si>
  <si>
    <t>prosvetik</t>
  </si>
  <si>
    <t>Valentinovna</t>
  </si>
  <si>
    <t xml:space="preserve">Тётушка Helen </t>
  </si>
  <si>
    <t>Олисава</t>
  </si>
  <si>
    <t>Ясуня</t>
  </si>
  <si>
    <t xml:space="preserve">Мышка </t>
  </si>
  <si>
    <t>ipsilon1</t>
  </si>
  <si>
    <t xml:space="preserve">СветлаНик </t>
  </si>
  <si>
    <t>Редиска</t>
  </si>
  <si>
    <t>Nadejda</t>
  </si>
  <si>
    <t xml:space="preserve">Vedochka </t>
  </si>
  <si>
    <t>Lubov 163</t>
  </si>
  <si>
    <t>Минчанка</t>
  </si>
  <si>
    <t>Татьяна Тарелкина</t>
  </si>
  <si>
    <t>Анютины глазки</t>
  </si>
  <si>
    <t>женя</t>
  </si>
  <si>
    <t>kalista33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</si>
</sst>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7" fillId="2" borderId="0" xfId="0" applyFont="1" applyFill="1"/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  <color rgb="FF957DB1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Рябинушка 5</c:v>
                </c:pt>
                <c:pt idx="5">
                  <c:v>Боярыня 18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Казачка 7</c:v>
                </c:pt>
                <c:pt idx="9">
                  <c:v>Рябинушка 10</c:v>
                </c:pt>
                <c:pt idx="10">
                  <c:v>Рябина 20</c:v>
                </c:pt>
                <c:pt idx="11">
                  <c:v>Лирика 13</c:v>
                </c:pt>
                <c:pt idx="12">
                  <c:v>Казачка 17</c:v>
                </c:pt>
                <c:pt idx="13">
                  <c:v>Рябинушка 15</c:v>
                </c:pt>
                <c:pt idx="14">
                  <c:v>Лунный свет 7</c:v>
                </c:pt>
                <c:pt idx="15">
                  <c:v>Небесный 30</c:v>
                </c:pt>
                <c:pt idx="16">
                  <c:v>Рябинушка 7</c:v>
                </c:pt>
                <c:pt idx="17">
                  <c:v>Рябинушка 0</c:v>
                </c:pt>
                <c:pt idx="18">
                  <c:v>Небесный 17</c:v>
                </c:pt>
                <c:pt idx="19">
                  <c:v>Небесный 14</c:v>
                </c:pt>
                <c:pt idx="20">
                  <c:v>Боярыня 21</c:v>
                </c:pt>
                <c:pt idx="21">
                  <c:v>Боярыня 20</c:v>
                </c:pt>
                <c:pt idx="22">
                  <c:v>Лунный свет 3</c:v>
                </c:pt>
                <c:pt idx="23">
                  <c:v>Рябина 18</c:v>
                </c:pt>
                <c:pt idx="24">
                  <c:v>Лунный свет 18</c:v>
                </c:pt>
                <c:pt idx="25">
                  <c:v>Сиреневый туман 18</c:v>
                </c:pt>
                <c:pt idx="26">
                  <c:v>Небесный 9</c:v>
                </c:pt>
                <c:pt idx="27">
                  <c:v>Боярыня 10</c:v>
                </c:pt>
                <c:pt idx="28">
                  <c:v>Небесный 13</c:v>
                </c:pt>
                <c:pt idx="29">
                  <c:v>Рябина 21</c:v>
                </c:pt>
                <c:pt idx="30">
                  <c:v>Караван 2</c:v>
                </c:pt>
                <c:pt idx="31">
                  <c:v>Рябина 7</c:v>
                </c:pt>
                <c:pt idx="32">
                  <c:v>Сиреневый туман 17</c:v>
                </c:pt>
                <c:pt idx="33">
                  <c:v>Лирика 18</c:v>
                </c:pt>
                <c:pt idx="34">
                  <c:v>Боярыня 19</c:v>
                </c:pt>
                <c:pt idx="35">
                  <c:v>Летние фантазии 3</c:v>
                </c:pt>
                <c:pt idx="36">
                  <c:v>Посадский 10</c:v>
                </c:pt>
                <c:pt idx="37">
                  <c:v>Боярыня 12</c:v>
                </c:pt>
                <c:pt idx="38">
                  <c:v>Казачка 19</c:v>
                </c:pt>
                <c:pt idx="39">
                  <c:v>Боярыня 23</c:v>
                </c:pt>
                <c:pt idx="40">
                  <c:v>Боярыня 22</c:v>
                </c:pt>
                <c:pt idx="41">
                  <c:v>Лунный свет 20</c:v>
                </c:pt>
                <c:pt idx="42">
                  <c:v>Лунный свет 19</c:v>
                </c:pt>
                <c:pt idx="43">
                  <c:v>Посадский 18</c:v>
                </c:pt>
                <c:pt idx="44">
                  <c:v>Караван 5</c:v>
                </c:pt>
                <c:pt idx="45">
                  <c:v>Караван 7</c:v>
                </c:pt>
                <c:pt idx="46">
                  <c:v>Сиреневый туман 7</c:v>
                </c:pt>
                <c:pt idx="47">
                  <c:v>Печатный пряник 20</c:v>
                </c:pt>
                <c:pt idx="48">
                  <c:v>Караван 10</c:v>
                </c:pt>
                <c:pt idx="49">
                  <c:v>Караван 0</c:v>
                </c:pt>
                <c:pt idx="50">
                  <c:v>Рябина 19</c:v>
                </c:pt>
                <c:pt idx="51">
                  <c:v>Небесный 18</c:v>
                </c:pt>
                <c:pt idx="52">
                  <c:v>Небесный 10</c:v>
                </c:pt>
                <c:pt idx="53">
                  <c:v>Летние фантазии 18</c:v>
                </c:pt>
                <c:pt idx="54">
                  <c:v>Русские сезоны 17</c:v>
                </c:pt>
                <c:pt idx="55">
                  <c:v>Русские сезоны 16</c:v>
                </c:pt>
                <c:pt idx="56">
                  <c:v>Сиреневый туман 19</c:v>
                </c:pt>
                <c:pt idx="57">
                  <c:v>Боярыня 24</c:v>
                </c:pt>
                <c:pt idx="58">
                  <c:v>Рябина 22</c:v>
                </c:pt>
                <c:pt idx="59">
                  <c:v>Посадский 7</c:v>
                </c:pt>
                <c:pt idx="60">
                  <c:v>Караван 14</c:v>
                </c:pt>
                <c:pt idx="61">
                  <c:v>Русские сезоны 18</c:v>
                </c:pt>
                <c:pt idx="62">
                  <c:v>Русские сезоны 19</c:v>
                </c:pt>
                <c:pt idx="63">
                  <c:v>Лунный свет 8</c:v>
                </c:pt>
                <c:pt idx="64">
                  <c:v>Рябинушка 18</c:v>
                </c:pt>
                <c:pt idx="65">
                  <c:v>Лунный свет 21</c:v>
                </c:pt>
                <c:pt idx="66">
                  <c:v>Боярыня 25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Рябина 27</c:v>
                </c:pt>
                <c:pt idx="71">
                  <c:v>Караван 30</c:v>
                </c:pt>
                <c:pt idx="72">
                  <c:v>Печатный пряник 18</c:v>
                </c:pt>
                <c:pt idx="73">
                  <c:v>Посадский 14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9</c:v>
                </c:pt>
                <c:pt idx="12">
                  <c:v>10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12</c:v>
                </c:pt>
                <c:pt idx="17">
                  <c:v>13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18</c:v>
                </c:pt>
                <c:pt idx="25">
                  <c:v>19</c:v>
                </c:pt>
                <c:pt idx="26">
                  <c:v>19</c:v>
                </c:pt>
                <c:pt idx="27">
                  <c:v>19</c:v>
                </c:pt>
                <c:pt idx="28">
                  <c:v>20</c:v>
                </c:pt>
                <c:pt idx="29">
                  <c:v>22</c:v>
                </c:pt>
                <c:pt idx="30">
                  <c:v>22</c:v>
                </c:pt>
                <c:pt idx="31">
                  <c:v>23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25</c:v>
                </c:pt>
                <c:pt idx="36">
                  <c:v>25</c:v>
                </c:pt>
                <c:pt idx="37">
                  <c:v>26</c:v>
                </c:pt>
                <c:pt idx="38">
                  <c:v>27</c:v>
                </c:pt>
                <c:pt idx="39">
                  <c:v>27</c:v>
                </c:pt>
                <c:pt idx="40">
                  <c:v>28</c:v>
                </c:pt>
                <c:pt idx="41">
                  <c:v>28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32</c:v>
                </c:pt>
                <c:pt idx="46">
                  <c:v>33</c:v>
                </c:pt>
                <c:pt idx="47">
                  <c:v>34</c:v>
                </c:pt>
                <c:pt idx="48">
                  <c:v>35</c:v>
                </c:pt>
                <c:pt idx="49">
                  <c:v>36</c:v>
                </c:pt>
                <c:pt idx="50">
                  <c:v>37</c:v>
                </c:pt>
                <c:pt idx="51">
                  <c:v>37</c:v>
                </c:pt>
                <c:pt idx="52">
                  <c:v>40</c:v>
                </c:pt>
                <c:pt idx="53">
                  <c:v>42</c:v>
                </c:pt>
                <c:pt idx="54">
                  <c:v>43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52</c:v>
                </c:pt>
                <c:pt idx="59">
                  <c:v>52</c:v>
                </c:pt>
                <c:pt idx="60">
                  <c:v>54</c:v>
                </c:pt>
                <c:pt idx="61">
                  <c:v>55</c:v>
                </c:pt>
                <c:pt idx="62">
                  <c:v>55</c:v>
                </c:pt>
                <c:pt idx="63">
                  <c:v>56</c:v>
                </c:pt>
                <c:pt idx="64">
                  <c:v>57</c:v>
                </c:pt>
                <c:pt idx="65">
                  <c:v>66</c:v>
                </c:pt>
                <c:pt idx="66">
                  <c:v>67</c:v>
                </c:pt>
                <c:pt idx="67">
                  <c:v>72</c:v>
                </c:pt>
                <c:pt idx="68">
                  <c:v>74</c:v>
                </c:pt>
                <c:pt idx="69">
                  <c:v>91</c:v>
                </c:pt>
                <c:pt idx="70">
                  <c:v>95</c:v>
                </c:pt>
                <c:pt idx="71">
                  <c:v>95</c:v>
                </c:pt>
                <c:pt idx="72">
                  <c:v>113</c:v>
                </c:pt>
                <c:pt idx="73">
                  <c:v>115</c:v>
                </c:pt>
                <c:pt idx="74">
                  <c:v>121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47235584"/>
        <c:axId val="62769408"/>
      </c:barChart>
      <c:catAx>
        <c:axId val="47235584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2769408"/>
        <c:crosses val="autoZero"/>
        <c:auto val="1"/>
        <c:lblAlgn val="ctr"/>
        <c:lblOffset val="100"/>
        <c:tickLblSkip val="1"/>
        <c:noMultiLvlLbl val="0"/>
      </c:catAx>
      <c:valAx>
        <c:axId val="6276940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47235584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26"/>
            <c:invertIfNegative val="0"/>
            <c:bubble3D val="0"/>
          </c:dPt>
          <c:dPt>
            <c:idx val="27"/>
            <c:invertIfNegative val="0"/>
            <c:bubble3D val="0"/>
          </c:dPt>
          <c:dPt>
            <c:idx val="28"/>
            <c:invertIfNegative val="0"/>
            <c:bubble3D val="0"/>
          </c:dPt>
          <c:dPt>
            <c:idx val="29"/>
            <c:invertIfNegative val="0"/>
            <c:bubble3D val="0"/>
          </c:dPt>
          <c:dPt>
            <c:idx val="30"/>
            <c:invertIfNegative val="0"/>
            <c:bubble3D val="0"/>
          </c:dPt>
          <c:dPt>
            <c:idx val="31"/>
            <c:invertIfNegative val="0"/>
            <c:bubble3D val="0"/>
          </c:dPt>
          <c:dPt>
            <c:idx val="32"/>
            <c:invertIfNegative val="0"/>
            <c:bubble3D val="0"/>
          </c:dPt>
          <c:dPt>
            <c:idx val="33"/>
            <c:invertIfNegative val="0"/>
            <c:bubble3D val="0"/>
          </c:dPt>
          <c:dPt>
            <c:idx val="34"/>
            <c:invertIfNegative val="0"/>
            <c:bubble3D val="0"/>
          </c:dPt>
          <c:dPt>
            <c:idx val="35"/>
            <c:invertIfNegative val="0"/>
            <c:bubble3D val="0"/>
          </c:dPt>
          <c:dPt>
            <c:idx val="3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8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9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0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1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</c:dPt>
          <c:dPt>
            <c:idx val="66"/>
            <c:invertIfNegative val="0"/>
            <c:bubble3D val="0"/>
          </c:dPt>
          <c:dPt>
            <c:idx val="67"/>
            <c:invertIfNegative val="0"/>
            <c:bubble3D val="0"/>
          </c:dPt>
          <c:dPt>
            <c:idx val="68"/>
            <c:invertIfNegative val="0"/>
            <c:bubble3D val="0"/>
          </c:dPt>
          <c:dPt>
            <c:idx val="69"/>
            <c:invertIfNegative val="0"/>
            <c:bubble3D val="0"/>
          </c:dPt>
          <c:dPt>
            <c:idx val="70"/>
            <c:invertIfNegative val="0"/>
            <c:bubble3D val="0"/>
          </c:dPt>
          <c:dPt>
            <c:idx val="71"/>
            <c:invertIfNegative val="0"/>
            <c:bubble3D val="0"/>
          </c:dPt>
          <c:dPt>
            <c:idx val="72"/>
            <c:invertIfNegative val="0"/>
            <c:bubble3D val="0"/>
          </c:dPt>
          <c:dPt>
            <c:idx val="73"/>
            <c:invertIfNegative val="0"/>
            <c:bubble3D val="0"/>
          </c:dPt>
          <c:dPt>
            <c:idx val="74"/>
            <c:invertIfNegative val="0"/>
            <c:bubble3D val="0"/>
          </c:dPt>
          <c:dLbls>
            <c:dLbl>
              <c:idx val="45"/>
              <c:layout>
                <c:manualLayout>
                  <c:x val="-4.0977149055186329E-3"/>
                  <c:y val="4.186795703490463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stat!$A$30:$A$76</c:f>
              <c:strCache>
                <c:ptCount val="47"/>
                <c:pt idx="0">
                  <c:v>Небесный 13</c:v>
                </c:pt>
                <c:pt idx="1">
                  <c:v>Рябина 21</c:v>
                </c:pt>
                <c:pt idx="2">
                  <c:v>Караван 2</c:v>
                </c:pt>
                <c:pt idx="3">
                  <c:v>Рябина 7</c:v>
                </c:pt>
                <c:pt idx="4">
                  <c:v>Сиреневый туман 17</c:v>
                </c:pt>
                <c:pt idx="5">
                  <c:v>Лирика 18</c:v>
                </c:pt>
                <c:pt idx="6">
                  <c:v>Боярыня 19</c:v>
                </c:pt>
                <c:pt idx="7">
                  <c:v>Летние фантазии 3</c:v>
                </c:pt>
                <c:pt idx="8">
                  <c:v>Посадский 10</c:v>
                </c:pt>
                <c:pt idx="9">
                  <c:v>Боярыня 12</c:v>
                </c:pt>
                <c:pt idx="10">
                  <c:v>Казачка 19</c:v>
                </c:pt>
                <c:pt idx="11">
                  <c:v>Боярыня 23</c:v>
                </c:pt>
                <c:pt idx="12">
                  <c:v>Боярыня 22</c:v>
                </c:pt>
                <c:pt idx="13">
                  <c:v>Лунный свет 20</c:v>
                </c:pt>
                <c:pt idx="14">
                  <c:v>Лунный свет 19</c:v>
                </c:pt>
                <c:pt idx="15">
                  <c:v>Посадский 18</c:v>
                </c:pt>
                <c:pt idx="16">
                  <c:v>Караван 5</c:v>
                </c:pt>
                <c:pt idx="17">
                  <c:v>Караван 7</c:v>
                </c:pt>
                <c:pt idx="18">
                  <c:v>Сиреневый туман 7</c:v>
                </c:pt>
                <c:pt idx="19">
                  <c:v>Печатный пряник 20</c:v>
                </c:pt>
                <c:pt idx="20">
                  <c:v>Караван 10</c:v>
                </c:pt>
                <c:pt idx="21">
                  <c:v>Караван 0</c:v>
                </c:pt>
                <c:pt idx="22">
                  <c:v>Рябина 19</c:v>
                </c:pt>
                <c:pt idx="23">
                  <c:v>Небесный 18</c:v>
                </c:pt>
                <c:pt idx="24">
                  <c:v>Небесный 10</c:v>
                </c:pt>
                <c:pt idx="25">
                  <c:v>Летние фантазии 18</c:v>
                </c:pt>
                <c:pt idx="26">
                  <c:v>Русские сезоны 17</c:v>
                </c:pt>
                <c:pt idx="27">
                  <c:v>Русские сезоны 16</c:v>
                </c:pt>
                <c:pt idx="28">
                  <c:v>Сиреневый туман 19</c:v>
                </c:pt>
                <c:pt idx="29">
                  <c:v>Боярыня 24</c:v>
                </c:pt>
                <c:pt idx="30">
                  <c:v>Рябина 22</c:v>
                </c:pt>
                <c:pt idx="31">
                  <c:v>Посадский 7</c:v>
                </c:pt>
                <c:pt idx="32">
                  <c:v>Караван 14</c:v>
                </c:pt>
                <c:pt idx="33">
                  <c:v>Русские сезоны 18</c:v>
                </c:pt>
                <c:pt idx="34">
                  <c:v>Русские сезоны 19</c:v>
                </c:pt>
                <c:pt idx="35">
                  <c:v>Лунный свет 8</c:v>
                </c:pt>
                <c:pt idx="36">
                  <c:v>Рябинушка 18</c:v>
                </c:pt>
                <c:pt idx="37">
                  <c:v>Лунный свет 21</c:v>
                </c:pt>
                <c:pt idx="38">
                  <c:v>Боярыня 25</c:v>
                </c:pt>
                <c:pt idx="39">
                  <c:v>Русские сезоны 14</c:v>
                </c:pt>
                <c:pt idx="40">
                  <c:v>Сиреневый туман 14</c:v>
                </c:pt>
                <c:pt idx="41">
                  <c:v>Лирика 19</c:v>
                </c:pt>
                <c:pt idx="42">
                  <c:v>Рябина 27</c:v>
                </c:pt>
                <c:pt idx="43">
                  <c:v>Караван 30</c:v>
                </c:pt>
                <c:pt idx="44">
                  <c:v>Печатный пряник 18</c:v>
                </c:pt>
                <c:pt idx="45">
                  <c:v>Посадский 14</c:v>
                </c:pt>
                <c:pt idx="46">
                  <c:v>Печатный пряник 19</c:v>
                </c:pt>
              </c:strCache>
            </c:strRef>
          </c:cat>
          <c:val>
            <c:numRef>
              <c:f>stat!$B$30:$B$76</c:f>
              <c:numCache>
                <c:formatCode>General</c:formatCode>
                <c:ptCount val="47"/>
                <c:pt idx="0">
                  <c:v>20</c:v>
                </c:pt>
                <c:pt idx="1">
                  <c:v>22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25</c:v>
                </c:pt>
                <c:pt idx="8">
                  <c:v>25</c:v>
                </c:pt>
                <c:pt idx="9">
                  <c:v>26</c:v>
                </c:pt>
                <c:pt idx="10">
                  <c:v>27</c:v>
                </c:pt>
                <c:pt idx="11">
                  <c:v>27</c:v>
                </c:pt>
                <c:pt idx="12">
                  <c:v>28</c:v>
                </c:pt>
                <c:pt idx="13">
                  <c:v>28</c:v>
                </c:pt>
                <c:pt idx="14">
                  <c:v>28</c:v>
                </c:pt>
                <c:pt idx="15">
                  <c:v>29</c:v>
                </c:pt>
                <c:pt idx="16">
                  <c:v>30</c:v>
                </c:pt>
                <c:pt idx="17">
                  <c:v>32</c:v>
                </c:pt>
                <c:pt idx="18">
                  <c:v>33</c:v>
                </c:pt>
                <c:pt idx="19">
                  <c:v>34</c:v>
                </c:pt>
                <c:pt idx="20">
                  <c:v>35</c:v>
                </c:pt>
                <c:pt idx="21">
                  <c:v>36</c:v>
                </c:pt>
                <c:pt idx="22">
                  <c:v>37</c:v>
                </c:pt>
                <c:pt idx="23">
                  <c:v>37</c:v>
                </c:pt>
                <c:pt idx="24">
                  <c:v>40</c:v>
                </c:pt>
                <c:pt idx="25">
                  <c:v>42</c:v>
                </c:pt>
                <c:pt idx="26">
                  <c:v>43</c:v>
                </c:pt>
                <c:pt idx="27">
                  <c:v>43</c:v>
                </c:pt>
                <c:pt idx="28">
                  <c:v>44</c:v>
                </c:pt>
                <c:pt idx="29">
                  <c:v>45</c:v>
                </c:pt>
                <c:pt idx="30">
                  <c:v>52</c:v>
                </c:pt>
                <c:pt idx="31">
                  <c:v>52</c:v>
                </c:pt>
                <c:pt idx="32">
                  <c:v>54</c:v>
                </c:pt>
                <c:pt idx="33">
                  <c:v>55</c:v>
                </c:pt>
                <c:pt idx="34">
                  <c:v>55</c:v>
                </c:pt>
                <c:pt idx="35">
                  <c:v>56</c:v>
                </c:pt>
                <c:pt idx="36">
                  <c:v>57</c:v>
                </c:pt>
                <c:pt idx="37">
                  <c:v>66</c:v>
                </c:pt>
                <c:pt idx="38">
                  <c:v>67</c:v>
                </c:pt>
                <c:pt idx="39">
                  <c:v>72</c:v>
                </c:pt>
                <c:pt idx="40">
                  <c:v>74</c:v>
                </c:pt>
                <c:pt idx="41">
                  <c:v>91</c:v>
                </c:pt>
                <c:pt idx="42">
                  <c:v>95</c:v>
                </c:pt>
                <c:pt idx="43">
                  <c:v>95</c:v>
                </c:pt>
                <c:pt idx="44">
                  <c:v>113</c:v>
                </c:pt>
                <c:pt idx="45">
                  <c:v>115</c:v>
                </c:pt>
                <c:pt idx="46">
                  <c:v>121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01638144"/>
        <c:axId val="62771136"/>
      </c:barChart>
      <c:catAx>
        <c:axId val="101638144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2771136"/>
        <c:crosses val="autoZero"/>
        <c:auto val="1"/>
        <c:lblAlgn val="ctr"/>
        <c:lblOffset val="100"/>
        <c:tickLblSkip val="1"/>
        <c:noMultiLvlLbl val="0"/>
      </c:catAx>
      <c:valAx>
        <c:axId val="627711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01638144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latforum.ru/memberlist.php?mode=viewprofile&amp;u=3730" TargetMode="External"/><Relationship Id="rId2" Type="http://schemas.openxmlformats.org/officeDocument/2006/relationships/hyperlink" Target="http://www.platforum.ru/memberlist.php?mode=viewprofile&amp;u=167" TargetMode="External"/><Relationship Id="rId1" Type="http://schemas.openxmlformats.org/officeDocument/2006/relationships/hyperlink" Target="mailto:p@r@solk@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latforum.ru/memberlist.php?mode=viewprofile&amp;u=5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T90"/>
  <sheetViews>
    <sheetView workbookViewId="0">
      <pane xSplit="2" ySplit="1" topLeftCell="JT2" activePane="bottomRight" state="frozen"/>
      <selection pane="topRight" activeCell="C1" sqref="C1"/>
      <selection pane="bottomLeft" activeCell="A2" sqref="A2"/>
      <selection pane="bottomRight" activeCell="JT1" sqref="JT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80" max="280" width="9.140625" style="3"/>
  </cols>
  <sheetData>
    <row r="1" spans="1:280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1" t="s">
        <v>244</v>
      </c>
      <c r="IC1" s="1" t="s">
        <v>245</v>
      </c>
      <c r="ID1" s="1" t="s">
        <v>246</v>
      </c>
      <c r="IE1" s="1" t="s">
        <v>247</v>
      </c>
      <c r="IF1" s="1" t="s">
        <v>248</v>
      </c>
      <c r="IG1" s="1" t="s">
        <v>249</v>
      </c>
      <c r="IH1" s="1" t="s">
        <v>250</v>
      </c>
      <c r="II1" s="1" t="s">
        <v>251</v>
      </c>
      <c r="IJ1" s="1" t="s">
        <v>252</v>
      </c>
      <c r="IK1" s="1" t="s">
        <v>253</v>
      </c>
      <c r="IL1" s="1" t="s">
        <v>254</v>
      </c>
      <c r="IM1" s="1" t="s">
        <v>255</v>
      </c>
      <c r="IN1" s="1" t="s">
        <v>256</v>
      </c>
      <c r="IO1" s="1" t="s">
        <v>257</v>
      </c>
      <c r="IP1" s="1" t="s">
        <v>258</v>
      </c>
      <c r="IQ1" s="1" t="s">
        <v>259</v>
      </c>
      <c r="IR1" s="1" t="s">
        <v>260</v>
      </c>
      <c r="IS1" s="1" t="s">
        <v>261</v>
      </c>
      <c r="IT1" s="1" t="s">
        <v>262</v>
      </c>
      <c r="IU1" s="1" t="s">
        <v>263</v>
      </c>
      <c r="IV1" s="1" t="s">
        <v>264</v>
      </c>
      <c r="IW1" s="1" t="s">
        <v>265</v>
      </c>
      <c r="IX1" s="1" t="s">
        <v>266</v>
      </c>
      <c r="IY1" s="1" t="s">
        <v>267</v>
      </c>
      <c r="IZ1" s="1" t="s">
        <v>268</v>
      </c>
      <c r="JA1" s="1" t="s">
        <v>269</v>
      </c>
      <c r="JB1" s="1" t="s">
        <v>56</v>
      </c>
      <c r="JC1" s="1" t="s">
        <v>270</v>
      </c>
      <c r="JD1" s="1" t="s">
        <v>271</v>
      </c>
      <c r="JE1" s="1" t="s">
        <v>190</v>
      </c>
      <c r="JF1" s="1" t="s">
        <v>52</v>
      </c>
      <c r="JG1" s="1" t="s">
        <v>272</v>
      </c>
      <c r="JH1" s="1" t="s">
        <v>273</v>
      </c>
      <c r="JI1" s="1" t="s">
        <v>274</v>
      </c>
      <c r="JJ1" s="1" t="s">
        <v>275</v>
      </c>
      <c r="JK1" s="1" t="s">
        <v>99</v>
      </c>
      <c r="JL1" s="1" t="s">
        <v>276</v>
      </c>
      <c r="JM1" s="1" t="s">
        <v>277</v>
      </c>
      <c r="JN1" s="1" t="s">
        <v>278</v>
      </c>
      <c r="JO1" s="1" t="s">
        <v>279</v>
      </c>
      <c r="JP1" s="1" t="s">
        <v>280</v>
      </c>
      <c r="JQ1" s="1" t="s">
        <v>281</v>
      </c>
      <c r="JR1" s="1" t="s">
        <v>282</v>
      </c>
      <c r="JS1" s="1" t="s">
        <v>283</v>
      </c>
      <c r="JT1" s="3" t="s">
        <v>118</v>
      </c>
    </row>
    <row r="2" spans="1:280" x14ac:dyDescent="0.3">
      <c r="A2" s="3" t="s">
        <v>0</v>
      </c>
    </row>
    <row r="3" spans="1:280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E3">
        <v>1</v>
      </c>
      <c r="JI3">
        <v>1</v>
      </c>
      <c r="JK3">
        <v>1</v>
      </c>
      <c r="JT3" s="3">
        <f>SUM(C3:JS3)</f>
        <v>19</v>
      </c>
    </row>
    <row r="4" spans="1:280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>
        <v>1</v>
      </c>
      <c r="ID4">
        <v>1</v>
      </c>
      <c r="IS4">
        <v>1</v>
      </c>
      <c r="JC4">
        <v>1</v>
      </c>
      <c r="JF4">
        <v>1</v>
      </c>
      <c r="JH4">
        <v>1</v>
      </c>
      <c r="JJ4">
        <v>1</v>
      </c>
      <c r="JK4">
        <v>1</v>
      </c>
      <c r="JS4">
        <v>1</v>
      </c>
      <c r="JT4" s="3">
        <f t="shared" ref="JT4:JT67" si="1">SUM(C4:JS4)</f>
        <v>40</v>
      </c>
    </row>
    <row r="5" spans="1:280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BZ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O5">
        <v>1</v>
      </c>
      <c r="IS5">
        <v>1</v>
      </c>
      <c r="JQ5">
        <v>1</v>
      </c>
      <c r="JT5" s="3">
        <f t="shared" si="1"/>
        <v>20</v>
      </c>
    </row>
    <row r="6" spans="1:280" x14ac:dyDescent="0.3">
      <c r="A6" s="3">
        <v>14</v>
      </c>
      <c r="B6" s="1" t="str">
        <f t="shared" si="0"/>
        <v>Небесный 14</v>
      </c>
      <c r="BU6">
        <v>1</v>
      </c>
      <c r="BZ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D6">
        <v>1</v>
      </c>
      <c r="IP6">
        <v>1</v>
      </c>
      <c r="JA6">
        <v>1</v>
      </c>
      <c r="JT6" s="3">
        <f t="shared" si="1"/>
        <v>14</v>
      </c>
    </row>
    <row r="7" spans="1:280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BZ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JK7">
        <v>1</v>
      </c>
      <c r="JT7" s="3">
        <f t="shared" si="1"/>
        <v>13</v>
      </c>
    </row>
    <row r="8" spans="1:280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JO8">
        <v>1</v>
      </c>
      <c r="JT8" s="3">
        <f t="shared" si="1"/>
        <v>37</v>
      </c>
    </row>
    <row r="9" spans="1:280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BZ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D9">
        <v>1</v>
      </c>
      <c r="JK9">
        <v>1</v>
      </c>
      <c r="JQ9">
        <v>1</v>
      </c>
      <c r="JT9" s="3">
        <f t="shared" si="1"/>
        <v>12</v>
      </c>
    </row>
    <row r="10" spans="1:280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JT10" s="3">
        <f t="shared" si="1"/>
        <v>4</v>
      </c>
    </row>
    <row r="11" spans="1:280" x14ac:dyDescent="0.3">
      <c r="A11" s="3" t="s">
        <v>1</v>
      </c>
    </row>
    <row r="12" spans="1:280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BZ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>
        <v>1</v>
      </c>
      <c r="IC12">
        <v>1</v>
      </c>
      <c r="IO12">
        <v>1</v>
      </c>
      <c r="IP12">
        <v>1</v>
      </c>
      <c r="IQ12">
        <v>1</v>
      </c>
      <c r="IR12">
        <v>1</v>
      </c>
      <c r="IS12">
        <v>1</v>
      </c>
      <c r="IW12">
        <v>1</v>
      </c>
      <c r="IX12">
        <v>1</v>
      </c>
      <c r="IZ12">
        <v>1</v>
      </c>
      <c r="JA12">
        <v>1</v>
      </c>
      <c r="JG12">
        <v>1</v>
      </c>
      <c r="JI12">
        <v>1</v>
      </c>
      <c r="JJ12">
        <v>1</v>
      </c>
      <c r="JT12" s="3">
        <f t="shared" si="1"/>
        <v>72</v>
      </c>
    </row>
    <row r="13" spans="1:280" x14ac:dyDescent="0.3">
      <c r="A13" s="3">
        <v>16</v>
      </c>
      <c r="B13" s="1" t="str">
        <f t="shared" ref="B13:B16" si="2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>
        <v>1</v>
      </c>
      <c r="IC13">
        <v>1</v>
      </c>
      <c r="IV13">
        <v>1</v>
      </c>
      <c r="IX13">
        <v>1</v>
      </c>
      <c r="JK13">
        <v>1</v>
      </c>
      <c r="JT13" s="3">
        <f t="shared" si="1"/>
        <v>43</v>
      </c>
    </row>
    <row r="14" spans="1:280" x14ac:dyDescent="0.3">
      <c r="A14" s="3">
        <v>17</v>
      </c>
      <c r="B14" s="1" t="str">
        <f t="shared" si="2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BZ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D14">
        <v>1</v>
      </c>
      <c r="IF14">
        <v>1</v>
      </c>
      <c r="II14">
        <v>1</v>
      </c>
      <c r="IQ14">
        <v>1</v>
      </c>
      <c r="IY14">
        <v>1</v>
      </c>
      <c r="JF14">
        <v>1</v>
      </c>
      <c r="JK14">
        <v>1</v>
      </c>
      <c r="JQ14">
        <v>1</v>
      </c>
      <c r="JT14" s="3">
        <f t="shared" si="1"/>
        <v>43</v>
      </c>
    </row>
    <row r="15" spans="1:280" x14ac:dyDescent="0.3">
      <c r="A15" s="3">
        <v>18</v>
      </c>
      <c r="B15" s="1" t="str">
        <f t="shared" si="2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O15">
        <v>1</v>
      </c>
      <c r="JC15">
        <v>1</v>
      </c>
      <c r="JI15">
        <v>1</v>
      </c>
      <c r="JN15">
        <v>1</v>
      </c>
      <c r="JO15">
        <v>1</v>
      </c>
      <c r="JT15" s="3">
        <f t="shared" si="1"/>
        <v>55</v>
      </c>
    </row>
    <row r="16" spans="1:280" x14ac:dyDescent="0.3">
      <c r="A16" s="3">
        <v>19</v>
      </c>
      <c r="B16" s="1" t="str">
        <f t="shared" si="2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>
        <v>1</v>
      </c>
      <c r="IC16">
        <v>1</v>
      </c>
      <c r="IE16">
        <v>1</v>
      </c>
      <c r="II16">
        <v>1</v>
      </c>
      <c r="IJ16">
        <v>1</v>
      </c>
      <c r="IR16">
        <v>1</v>
      </c>
      <c r="IS16">
        <v>1</v>
      </c>
      <c r="IV16">
        <v>1</v>
      </c>
      <c r="JA16">
        <v>1</v>
      </c>
      <c r="JD16">
        <v>1</v>
      </c>
      <c r="JG16">
        <v>1</v>
      </c>
      <c r="JK16">
        <v>1</v>
      </c>
      <c r="JT16" s="3">
        <f t="shared" si="1"/>
        <v>55</v>
      </c>
    </row>
    <row r="17" spans="1:280" x14ac:dyDescent="0.3">
      <c r="A17" s="3" t="s">
        <v>2</v>
      </c>
    </row>
    <row r="18" spans="1:280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>
        <v>1</v>
      </c>
      <c r="IC18">
        <v>1</v>
      </c>
      <c r="JG18">
        <v>1</v>
      </c>
      <c r="JI18">
        <v>1</v>
      </c>
      <c r="JT18" s="3">
        <f t="shared" si="1"/>
        <v>33</v>
      </c>
    </row>
    <row r="19" spans="1:280" x14ac:dyDescent="0.3">
      <c r="A19" s="3">
        <v>14</v>
      </c>
      <c r="B19" s="1" t="str">
        <f t="shared" ref="B19:B22" si="3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C19">
        <v>1</v>
      </c>
      <c r="ID19">
        <v>1</v>
      </c>
      <c r="IQ19">
        <v>1</v>
      </c>
      <c r="IS19">
        <v>1</v>
      </c>
      <c r="IV19">
        <v>1</v>
      </c>
      <c r="JC19">
        <v>1</v>
      </c>
      <c r="JG19">
        <v>1</v>
      </c>
      <c r="JH19">
        <v>1</v>
      </c>
      <c r="JI19">
        <v>1</v>
      </c>
      <c r="JK19">
        <v>1</v>
      </c>
      <c r="JL19">
        <v>1</v>
      </c>
      <c r="JO19">
        <v>1</v>
      </c>
      <c r="JQ19">
        <v>1</v>
      </c>
      <c r="JT19" s="3">
        <f t="shared" si="1"/>
        <v>74</v>
      </c>
    </row>
    <row r="20" spans="1:280" x14ac:dyDescent="0.3">
      <c r="A20" s="3">
        <v>17</v>
      </c>
      <c r="B20" s="1" t="str">
        <f t="shared" si="3"/>
        <v>Сиреневый туман 17</v>
      </c>
      <c r="Z20">
        <v>1</v>
      </c>
      <c r="BJ20">
        <v>1</v>
      </c>
      <c r="BO20">
        <v>1</v>
      </c>
      <c r="BZ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Y20">
        <v>1</v>
      </c>
      <c r="JJ20">
        <v>1</v>
      </c>
      <c r="JO20">
        <v>1</v>
      </c>
      <c r="JS20">
        <v>1</v>
      </c>
      <c r="JT20" s="3">
        <f t="shared" si="1"/>
        <v>24</v>
      </c>
    </row>
    <row r="21" spans="1:280" x14ac:dyDescent="0.3">
      <c r="A21" s="3">
        <v>18</v>
      </c>
      <c r="B21" s="1" t="str">
        <f t="shared" si="3"/>
        <v>Сиреневый туман 18</v>
      </c>
      <c r="AR21">
        <v>1</v>
      </c>
      <c r="BC21">
        <v>1</v>
      </c>
      <c r="BD21">
        <v>1</v>
      </c>
      <c r="BN21">
        <v>1</v>
      </c>
      <c r="BZ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E21">
        <v>1</v>
      </c>
      <c r="IS21">
        <v>1</v>
      </c>
      <c r="IY21">
        <v>1</v>
      </c>
      <c r="JQ21">
        <v>1</v>
      </c>
      <c r="JT21" s="3">
        <f t="shared" si="1"/>
        <v>19</v>
      </c>
    </row>
    <row r="22" spans="1:280" x14ac:dyDescent="0.3">
      <c r="A22" s="3">
        <v>19</v>
      </c>
      <c r="B22" s="1" t="str">
        <f t="shared" si="3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C22">
        <v>1</v>
      </c>
      <c r="IK22">
        <v>1</v>
      </c>
      <c r="IQ22">
        <v>1</v>
      </c>
      <c r="IS22">
        <v>1</v>
      </c>
      <c r="JA22">
        <v>1</v>
      </c>
      <c r="JH22">
        <v>1</v>
      </c>
      <c r="JI22">
        <v>1</v>
      </c>
      <c r="JK22">
        <v>1</v>
      </c>
      <c r="JQ22">
        <v>1</v>
      </c>
      <c r="JT22" s="3">
        <f t="shared" si="1"/>
        <v>44</v>
      </c>
    </row>
    <row r="23" spans="1:280" x14ac:dyDescent="0.3">
      <c r="A23" s="3" t="s">
        <v>3</v>
      </c>
    </row>
    <row r="24" spans="1:280" x14ac:dyDescent="0.3">
      <c r="A24" s="3">
        <v>13</v>
      </c>
      <c r="B24" s="1" t="str">
        <f>CONCATENATE($A$23," ",A24)</f>
        <v>Лирика 13</v>
      </c>
      <c r="BJ24">
        <v>1</v>
      </c>
      <c r="BZ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JT24" s="3">
        <f t="shared" si="1"/>
        <v>9</v>
      </c>
    </row>
    <row r="25" spans="1:280" x14ac:dyDescent="0.3">
      <c r="A25" s="3">
        <v>18</v>
      </c>
      <c r="B25" s="1" t="str">
        <f t="shared" ref="B25:B26" si="4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BZ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D25">
        <v>1</v>
      </c>
      <c r="IY25">
        <v>1</v>
      </c>
      <c r="JS25">
        <v>1</v>
      </c>
      <c r="JT25" s="3">
        <f t="shared" si="1"/>
        <v>24</v>
      </c>
    </row>
    <row r="26" spans="1:280" x14ac:dyDescent="0.3">
      <c r="A26" s="3">
        <v>19</v>
      </c>
      <c r="B26" s="1" t="str">
        <f t="shared" si="4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C26">
        <v>1</v>
      </c>
      <c r="ID26">
        <v>1</v>
      </c>
      <c r="IE26">
        <v>1</v>
      </c>
      <c r="IG26">
        <v>1</v>
      </c>
      <c r="IN26">
        <v>1</v>
      </c>
      <c r="IO26">
        <v>1</v>
      </c>
      <c r="IS26">
        <v>1</v>
      </c>
      <c r="IV26">
        <v>1</v>
      </c>
      <c r="JC26">
        <v>1</v>
      </c>
      <c r="JD26">
        <v>1</v>
      </c>
      <c r="JI26">
        <v>1</v>
      </c>
      <c r="JJ26">
        <v>1</v>
      </c>
      <c r="JK26">
        <v>1</v>
      </c>
      <c r="JL26">
        <v>1</v>
      </c>
      <c r="JM26">
        <v>1</v>
      </c>
      <c r="JN26">
        <v>1</v>
      </c>
      <c r="JO26">
        <v>1</v>
      </c>
      <c r="JP26">
        <v>1</v>
      </c>
      <c r="JQ26">
        <v>1</v>
      </c>
      <c r="JS26">
        <v>1</v>
      </c>
      <c r="JT26" s="3">
        <f t="shared" si="1"/>
        <v>91</v>
      </c>
    </row>
    <row r="27" spans="1:280" x14ac:dyDescent="0.3">
      <c r="A27" s="3" t="s">
        <v>4</v>
      </c>
    </row>
    <row r="28" spans="1:280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BZ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E28">
        <v>1</v>
      </c>
      <c r="JI28">
        <v>1</v>
      </c>
      <c r="JL28">
        <v>1</v>
      </c>
      <c r="JS28">
        <v>1</v>
      </c>
      <c r="JT28" s="3">
        <f t="shared" si="1"/>
        <v>16</v>
      </c>
    </row>
    <row r="29" spans="1:280" x14ac:dyDescent="0.3">
      <c r="A29" s="3">
        <v>7</v>
      </c>
      <c r="B29" s="1" t="str">
        <f t="shared" ref="B29:B35" si="5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C29">
        <v>1</v>
      </c>
      <c r="IO29">
        <v>1</v>
      </c>
      <c r="JT29" s="3">
        <f t="shared" si="1"/>
        <v>11</v>
      </c>
    </row>
    <row r="30" spans="1:280" x14ac:dyDescent="0.3">
      <c r="A30" s="3">
        <v>8</v>
      </c>
      <c r="B30" s="1" t="str">
        <f t="shared" si="5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C30">
        <v>1</v>
      </c>
      <c r="IG30">
        <v>1</v>
      </c>
      <c r="IN30">
        <v>1</v>
      </c>
      <c r="IP30">
        <v>1</v>
      </c>
      <c r="IR30">
        <v>1</v>
      </c>
      <c r="IS30">
        <v>1</v>
      </c>
      <c r="IY30">
        <v>1</v>
      </c>
      <c r="JI30">
        <v>1</v>
      </c>
      <c r="JQ30">
        <v>1</v>
      </c>
      <c r="JS30">
        <v>1</v>
      </c>
      <c r="JT30" s="3">
        <f t="shared" si="1"/>
        <v>56</v>
      </c>
    </row>
    <row r="31" spans="1:280" x14ac:dyDescent="0.3">
      <c r="A31" s="3">
        <v>15</v>
      </c>
      <c r="B31" s="1" t="str">
        <f t="shared" si="5"/>
        <v>Лунный свет 15</v>
      </c>
      <c r="DG31">
        <v>1</v>
      </c>
      <c r="FR31">
        <v>1</v>
      </c>
      <c r="JT31" s="3">
        <f t="shared" si="1"/>
        <v>2</v>
      </c>
    </row>
    <row r="32" spans="1:280" x14ac:dyDescent="0.3">
      <c r="A32" s="3">
        <v>18</v>
      </c>
      <c r="B32" s="1" t="str">
        <f t="shared" si="5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BZ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JI32">
        <v>1</v>
      </c>
      <c r="JT32" s="3">
        <f t="shared" si="1"/>
        <v>18</v>
      </c>
    </row>
    <row r="33" spans="1:280" x14ac:dyDescent="0.3">
      <c r="A33" s="3">
        <v>19</v>
      </c>
      <c r="B33" s="1" t="str">
        <f t="shared" si="5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C33">
        <v>1</v>
      </c>
      <c r="IN33">
        <v>1</v>
      </c>
      <c r="JT33" s="3">
        <f t="shared" si="1"/>
        <v>28</v>
      </c>
    </row>
    <row r="34" spans="1:280" x14ac:dyDescent="0.3">
      <c r="A34" s="3">
        <v>20</v>
      </c>
      <c r="B34" s="1" t="str">
        <f t="shared" si="5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H34">
        <v>1</v>
      </c>
      <c r="IK34">
        <v>1</v>
      </c>
      <c r="IL34">
        <v>1</v>
      </c>
      <c r="IS34">
        <v>1</v>
      </c>
      <c r="JL34">
        <v>1</v>
      </c>
      <c r="JT34" s="3">
        <f t="shared" si="1"/>
        <v>28</v>
      </c>
    </row>
    <row r="35" spans="1:280" x14ac:dyDescent="0.3">
      <c r="A35" s="3">
        <v>21</v>
      </c>
      <c r="B35" s="1" t="str">
        <f t="shared" si="5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CY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G35">
        <v>1</v>
      </c>
      <c r="IN35">
        <v>1</v>
      </c>
      <c r="IP35">
        <v>1</v>
      </c>
      <c r="IQ35">
        <v>1</v>
      </c>
      <c r="IS35">
        <v>1</v>
      </c>
      <c r="IT35">
        <v>1</v>
      </c>
      <c r="JC35">
        <v>1</v>
      </c>
      <c r="JF35">
        <v>1</v>
      </c>
      <c r="JI35">
        <v>1</v>
      </c>
      <c r="JK35">
        <v>1</v>
      </c>
      <c r="JP35">
        <v>1</v>
      </c>
      <c r="JS35">
        <v>1</v>
      </c>
      <c r="JT35" s="3">
        <f t="shared" si="1"/>
        <v>66</v>
      </c>
    </row>
    <row r="36" spans="1:280" x14ac:dyDescent="0.3">
      <c r="A36" s="3" t="s">
        <v>5</v>
      </c>
    </row>
    <row r="37" spans="1:280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CZ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R37">
        <v>1</v>
      </c>
      <c r="IX37">
        <v>1</v>
      </c>
      <c r="JT37" s="3">
        <f t="shared" si="1"/>
        <v>19</v>
      </c>
    </row>
    <row r="38" spans="1:280" x14ac:dyDescent="0.3">
      <c r="A38" s="3">
        <v>12</v>
      </c>
      <c r="B38" s="1" t="str">
        <f t="shared" ref="B38:B46" si="6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E38">
        <v>1</v>
      </c>
      <c r="IO38">
        <v>1</v>
      </c>
      <c r="IV38">
        <v>1</v>
      </c>
      <c r="JL38">
        <v>1</v>
      </c>
      <c r="JQ38">
        <v>1</v>
      </c>
      <c r="JT38" s="3">
        <f t="shared" si="1"/>
        <v>26</v>
      </c>
    </row>
    <row r="39" spans="1:280" x14ac:dyDescent="0.3">
      <c r="A39" s="3">
        <v>18</v>
      </c>
      <c r="B39" s="1" t="str">
        <f t="shared" si="6"/>
        <v>Боярыня 18</v>
      </c>
      <c r="U39">
        <v>1</v>
      </c>
      <c r="AY39">
        <v>1</v>
      </c>
      <c r="BJ39">
        <v>1</v>
      </c>
      <c r="DB39">
        <v>1</v>
      </c>
      <c r="IF39">
        <v>1</v>
      </c>
      <c r="JT39" s="3">
        <f t="shared" si="1"/>
        <v>5</v>
      </c>
    </row>
    <row r="40" spans="1:280" x14ac:dyDescent="0.3">
      <c r="A40" s="3">
        <v>19</v>
      </c>
      <c r="B40" s="1" t="str">
        <f t="shared" si="6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BZ40">
        <v>1</v>
      </c>
      <c r="CF40">
        <v>1</v>
      </c>
      <c r="CG40">
        <v>1</v>
      </c>
      <c r="CI40">
        <v>1</v>
      </c>
      <c r="CY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JT40" s="3">
        <f t="shared" si="1"/>
        <v>24</v>
      </c>
    </row>
    <row r="41" spans="1:280" x14ac:dyDescent="0.3">
      <c r="A41" s="3">
        <v>20</v>
      </c>
      <c r="B41" s="1" t="str">
        <f t="shared" si="6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E41">
        <v>1</v>
      </c>
      <c r="JQ41">
        <v>1</v>
      </c>
      <c r="JS41">
        <v>1</v>
      </c>
      <c r="JT41" s="3">
        <f t="shared" si="1"/>
        <v>16</v>
      </c>
    </row>
    <row r="42" spans="1:280" x14ac:dyDescent="0.3">
      <c r="A42" s="3">
        <v>21</v>
      </c>
      <c r="B42" s="1" t="str">
        <f t="shared" si="6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JT42" s="3">
        <f t="shared" si="1"/>
        <v>15</v>
      </c>
    </row>
    <row r="43" spans="1:280" x14ac:dyDescent="0.3">
      <c r="A43" s="3">
        <v>22</v>
      </c>
      <c r="B43" s="1" t="str">
        <f t="shared" si="6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E43">
        <v>1</v>
      </c>
      <c r="IG43">
        <v>1</v>
      </c>
      <c r="IL43">
        <v>1</v>
      </c>
      <c r="IR43">
        <v>1</v>
      </c>
      <c r="IS43">
        <v>1</v>
      </c>
      <c r="IY43">
        <v>1</v>
      </c>
      <c r="JJ43">
        <v>1</v>
      </c>
      <c r="JT43" s="3">
        <f t="shared" si="1"/>
        <v>28</v>
      </c>
    </row>
    <row r="44" spans="1:280" x14ac:dyDescent="0.3">
      <c r="A44" s="3">
        <v>23</v>
      </c>
      <c r="B44" s="1" t="str">
        <f t="shared" si="6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H44">
        <v>1</v>
      </c>
      <c r="IL44">
        <v>1</v>
      </c>
      <c r="IS44">
        <v>1</v>
      </c>
      <c r="JS44">
        <v>1</v>
      </c>
      <c r="JT44" s="3">
        <f t="shared" si="1"/>
        <v>27</v>
      </c>
    </row>
    <row r="45" spans="1:280" x14ac:dyDescent="0.3">
      <c r="A45" s="3">
        <v>24</v>
      </c>
      <c r="B45" s="1" t="str">
        <f t="shared" si="6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BZ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E45">
        <v>1</v>
      </c>
      <c r="IK45">
        <v>1</v>
      </c>
      <c r="IO45">
        <v>1</v>
      </c>
      <c r="IY45">
        <v>1</v>
      </c>
      <c r="JC45">
        <v>1</v>
      </c>
      <c r="JQ45">
        <v>1</v>
      </c>
      <c r="JT45" s="3">
        <f t="shared" si="1"/>
        <v>45</v>
      </c>
    </row>
    <row r="46" spans="1:280" x14ac:dyDescent="0.3">
      <c r="A46" s="3">
        <v>25</v>
      </c>
      <c r="B46" s="1" t="str">
        <f t="shared" si="6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A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O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D46">
        <v>1</v>
      </c>
      <c r="IG46">
        <v>1</v>
      </c>
      <c r="IH46">
        <v>1</v>
      </c>
      <c r="II46">
        <v>1</v>
      </c>
      <c r="IK46">
        <v>1</v>
      </c>
      <c r="IL46">
        <v>1</v>
      </c>
      <c r="IO46">
        <v>1</v>
      </c>
      <c r="IQ46">
        <v>1</v>
      </c>
      <c r="IS46">
        <v>1</v>
      </c>
      <c r="IV46">
        <v>1</v>
      </c>
      <c r="IX46">
        <v>1</v>
      </c>
      <c r="JF46">
        <v>1</v>
      </c>
      <c r="JO46">
        <v>1</v>
      </c>
      <c r="JP46">
        <v>1</v>
      </c>
      <c r="JQ46">
        <v>1</v>
      </c>
      <c r="JS46">
        <v>1</v>
      </c>
      <c r="JT46" s="3">
        <f t="shared" si="1"/>
        <v>67</v>
      </c>
    </row>
    <row r="47" spans="1:280" x14ac:dyDescent="0.3">
      <c r="A47" s="3" t="s">
        <v>6</v>
      </c>
    </row>
    <row r="48" spans="1:280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>
        <v>1</v>
      </c>
      <c r="IE48">
        <v>1</v>
      </c>
      <c r="IG48">
        <v>1</v>
      </c>
      <c r="IH48">
        <v>1</v>
      </c>
      <c r="II48">
        <v>1</v>
      </c>
      <c r="IK48">
        <v>1</v>
      </c>
      <c r="IS48">
        <v>1</v>
      </c>
      <c r="IZ48">
        <v>1</v>
      </c>
      <c r="JE48">
        <v>1</v>
      </c>
      <c r="JK48">
        <v>1</v>
      </c>
      <c r="JL48">
        <v>1</v>
      </c>
      <c r="JQ48">
        <v>1</v>
      </c>
      <c r="JS48">
        <v>1</v>
      </c>
      <c r="JT48" s="3">
        <f t="shared" si="1"/>
        <v>52</v>
      </c>
    </row>
    <row r="49" spans="1:280" x14ac:dyDescent="0.3">
      <c r="A49" s="3">
        <v>10</v>
      </c>
      <c r="B49" s="1" t="str">
        <f t="shared" ref="B49:B51" si="7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O49">
        <v>1</v>
      </c>
      <c r="IW49">
        <v>1</v>
      </c>
      <c r="JK49">
        <v>1</v>
      </c>
      <c r="JQ49">
        <v>1</v>
      </c>
      <c r="JT49" s="3">
        <f t="shared" si="1"/>
        <v>25</v>
      </c>
    </row>
    <row r="50" spans="1:280" x14ac:dyDescent="0.3">
      <c r="A50" s="3">
        <v>14</v>
      </c>
      <c r="B50" s="1" t="str">
        <f t="shared" si="7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C50">
        <v>1</v>
      </c>
      <c r="IE50">
        <v>1</v>
      </c>
      <c r="IG50">
        <v>1</v>
      </c>
      <c r="IJ50">
        <v>1</v>
      </c>
      <c r="IO50">
        <v>1</v>
      </c>
      <c r="IQ50">
        <v>1</v>
      </c>
      <c r="IR50">
        <v>1</v>
      </c>
      <c r="IS50">
        <v>1</v>
      </c>
      <c r="IT50">
        <v>1</v>
      </c>
      <c r="IV50">
        <v>1</v>
      </c>
      <c r="IW50">
        <v>1</v>
      </c>
      <c r="IY50">
        <v>1</v>
      </c>
      <c r="IZ50">
        <v>1</v>
      </c>
      <c r="JC50">
        <v>1</v>
      </c>
      <c r="JF50">
        <v>1</v>
      </c>
      <c r="JI50">
        <v>1</v>
      </c>
      <c r="JJ50">
        <v>1</v>
      </c>
      <c r="JL50">
        <v>1</v>
      </c>
      <c r="JP50">
        <v>1</v>
      </c>
      <c r="JQ50">
        <v>1</v>
      </c>
      <c r="JS50">
        <v>1</v>
      </c>
      <c r="JT50" s="3">
        <f t="shared" si="1"/>
        <v>115</v>
      </c>
    </row>
    <row r="51" spans="1:280" x14ac:dyDescent="0.3">
      <c r="A51" s="3">
        <v>18</v>
      </c>
      <c r="B51" s="1" t="str">
        <f t="shared" si="7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BZ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S51">
        <v>1</v>
      </c>
      <c r="JF51">
        <v>1</v>
      </c>
      <c r="JO51">
        <v>1</v>
      </c>
      <c r="JQ51">
        <v>1</v>
      </c>
      <c r="JT51" s="3">
        <f t="shared" si="1"/>
        <v>29</v>
      </c>
    </row>
    <row r="52" spans="1:280" x14ac:dyDescent="0.3">
      <c r="A52" s="3" t="s">
        <v>7</v>
      </c>
    </row>
    <row r="53" spans="1:280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E53">
        <v>1</v>
      </c>
      <c r="IF53">
        <v>1</v>
      </c>
      <c r="II53">
        <v>1</v>
      </c>
      <c r="IJ53">
        <v>1</v>
      </c>
      <c r="IK53">
        <v>1</v>
      </c>
      <c r="IL53">
        <v>2</v>
      </c>
      <c r="IM53">
        <v>1</v>
      </c>
      <c r="IO53">
        <v>1</v>
      </c>
      <c r="IP53">
        <v>2</v>
      </c>
      <c r="IS53">
        <v>1</v>
      </c>
      <c r="IZ53">
        <v>1</v>
      </c>
      <c r="JC53">
        <v>1</v>
      </c>
      <c r="JJ53">
        <v>1</v>
      </c>
      <c r="JP53">
        <v>1</v>
      </c>
      <c r="JQ53">
        <v>1</v>
      </c>
      <c r="JS53">
        <v>1</v>
      </c>
      <c r="JT53" s="3">
        <f t="shared" si="1"/>
        <v>113</v>
      </c>
    </row>
    <row r="54" spans="1:280" x14ac:dyDescent="0.3">
      <c r="A54" s="3">
        <v>19</v>
      </c>
      <c r="B54" s="1" t="str">
        <f t="shared" ref="B54:B55" si="8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CY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>
        <v>1</v>
      </c>
      <c r="IE54">
        <v>1</v>
      </c>
      <c r="IF54">
        <v>1</v>
      </c>
      <c r="IG54">
        <v>1</v>
      </c>
      <c r="II54">
        <v>1</v>
      </c>
      <c r="IL54">
        <v>2</v>
      </c>
      <c r="IM54">
        <v>1</v>
      </c>
      <c r="IO54">
        <v>1</v>
      </c>
      <c r="IP54">
        <v>1</v>
      </c>
      <c r="IR54">
        <v>1</v>
      </c>
      <c r="IS54">
        <v>1</v>
      </c>
      <c r="IT54">
        <v>1</v>
      </c>
      <c r="IV54">
        <v>1</v>
      </c>
      <c r="IZ54">
        <v>1</v>
      </c>
      <c r="JA54">
        <v>1</v>
      </c>
      <c r="JC54">
        <v>1</v>
      </c>
      <c r="JI54">
        <v>1</v>
      </c>
      <c r="JO54">
        <v>1</v>
      </c>
      <c r="JP54">
        <v>1</v>
      </c>
      <c r="JQ54">
        <v>1</v>
      </c>
      <c r="JS54">
        <v>1</v>
      </c>
      <c r="JT54" s="3">
        <f t="shared" si="1"/>
        <v>121</v>
      </c>
    </row>
    <row r="55" spans="1:280" x14ac:dyDescent="0.3">
      <c r="A55" s="3">
        <v>20</v>
      </c>
      <c r="B55" s="1" t="str">
        <f t="shared" si="8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E55">
        <v>1</v>
      </c>
      <c r="IK55">
        <v>1</v>
      </c>
      <c r="IN55">
        <v>1</v>
      </c>
      <c r="IO55">
        <v>1</v>
      </c>
      <c r="JB55">
        <v>1</v>
      </c>
      <c r="JT55" s="3">
        <f t="shared" si="1"/>
        <v>34</v>
      </c>
    </row>
    <row r="56" spans="1:280" x14ac:dyDescent="0.3">
      <c r="A56" s="3" t="s">
        <v>8</v>
      </c>
    </row>
    <row r="57" spans="1:280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D57">
        <v>1</v>
      </c>
      <c r="IE57">
        <v>1</v>
      </c>
      <c r="IQ57">
        <v>1</v>
      </c>
      <c r="IR57">
        <v>1</v>
      </c>
      <c r="JS57">
        <v>1</v>
      </c>
      <c r="JT57" s="3">
        <f t="shared" si="1"/>
        <v>23</v>
      </c>
    </row>
    <row r="58" spans="1:280" x14ac:dyDescent="0.3">
      <c r="A58" s="3">
        <v>9</v>
      </c>
      <c r="B58" s="1" t="str">
        <f t="shared" ref="B58:B64" si="9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E58">
        <v>1</v>
      </c>
      <c r="IO58">
        <v>1</v>
      </c>
      <c r="JT58" s="3">
        <f t="shared" si="1"/>
        <v>7</v>
      </c>
    </row>
    <row r="59" spans="1:280" x14ac:dyDescent="0.3">
      <c r="A59" s="3">
        <v>18</v>
      </c>
      <c r="B59" s="1" t="str">
        <f t="shared" si="9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Q59">
        <v>1</v>
      </c>
      <c r="IZ59">
        <v>1</v>
      </c>
      <c r="JT59" s="3">
        <f t="shared" si="1"/>
        <v>16</v>
      </c>
    </row>
    <row r="60" spans="1:280" x14ac:dyDescent="0.3">
      <c r="A60" s="3">
        <v>19</v>
      </c>
      <c r="B60" s="1" t="str">
        <f t="shared" si="9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L60">
        <v>1</v>
      </c>
      <c r="IS60">
        <v>1</v>
      </c>
      <c r="IZ60">
        <v>1</v>
      </c>
      <c r="JA60">
        <v>1</v>
      </c>
      <c r="JD60">
        <v>1</v>
      </c>
      <c r="JQ60">
        <v>1</v>
      </c>
      <c r="JT60" s="3">
        <f t="shared" si="1"/>
        <v>37</v>
      </c>
    </row>
    <row r="61" spans="1:280" x14ac:dyDescent="0.3">
      <c r="A61" s="3">
        <v>20</v>
      </c>
      <c r="B61" s="1" t="str">
        <f t="shared" si="9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L61">
        <v>1</v>
      </c>
      <c r="IQ61">
        <v>1</v>
      </c>
      <c r="JS61">
        <v>1</v>
      </c>
      <c r="JT61" s="3">
        <f t="shared" si="1"/>
        <v>9</v>
      </c>
    </row>
    <row r="62" spans="1:280" x14ac:dyDescent="0.3">
      <c r="A62" s="3">
        <v>21</v>
      </c>
      <c r="B62" s="1" t="str">
        <f t="shared" si="9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L62">
        <v>1</v>
      </c>
      <c r="IP62">
        <v>2</v>
      </c>
      <c r="IQ62">
        <v>1</v>
      </c>
      <c r="JA62">
        <v>1</v>
      </c>
      <c r="JD62">
        <v>1</v>
      </c>
      <c r="JS62">
        <v>1</v>
      </c>
      <c r="JT62" s="3">
        <f t="shared" si="1"/>
        <v>22</v>
      </c>
    </row>
    <row r="63" spans="1:280" x14ac:dyDescent="0.3">
      <c r="A63" s="3">
        <v>22</v>
      </c>
      <c r="B63" s="1" t="str">
        <f t="shared" si="9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E63">
        <v>1</v>
      </c>
      <c r="IK63">
        <v>1</v>
      </c>
      <c r="IL63">
        <v>1</v>
      </c>
      <c r="IS63">
        <v>1</v>
      </c>
      <c r="IV63">
        <v>1</v>
      </c>
      <c r="IZ63">
        <v>1</v>
      </c>
      <c r="JA63">
        <v>1</v>
      </c>
      <c r="JP63">
        <v>1</v>
      </c>
      <c r="JQ63">
        <v>1</v>
      </c>
      <c r="JS63">
        <v>1</v>
      </c>
      <c r="JT63" s="3">
        <f t="shared" si="1"/>
        <v>52</v>
      </c>
    </row>
    <row r="64" spans="1:280" x14ac:dyDescent="0.3">
      <c r="A64" s="3">
        <v>27</v>
      </c>
      <c r="B64" s="1" t="str">
        <f t="shared" si="9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D64">
        <v>1</v>
      </c>
      <c r="IE64">
        <v>1</v>
      </c>
      <c r="II64">
        <v>1</v>
      </c>
      <c r="IJ64">
        <v>1</v>
      </c>
      <c r="IQ64">
        <v>1</v>
      </c>
      <c r="IS64">
        <v>1</v>
      </c>
      <c r="IT64">
        <v>1</v>
      </c>
      <c r="JC64">
        <v>1</v>
      </c>
      <c r="JF64">
        <v>1</v>
      </c>
      <c r="JK64">
        <v>1</v>
      </c>
      <c r="JQ64">
        <v>1</v>
      </c>
      <c r="JR64">
        <v>1</v>
      </c>
      <c r="JS64">
        <v>1</v>
      </c>
      <c r="JT64" s="3">
        <f t="shared" si="1"/>
        <v>95</v>
      </c>
    </row>
    <row r="65" spans="1:280" x14ac:dyDescent="0.3">
      <c r="A65" s="3" t="s">
        <v>9</v>
      </c>
    </row>
    <row r="66" spans="1:280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JT66" s="3">
        <f t="shared" si="1"/>
        <v>7</v>
      </c>
    </row>
    <row r="67" spans="1:280" x14ac:dyDescent="0.3">
      <c r="A67" s="3">
        <v>16</v>
      </c>
      <c r="B67" s="1" t="str">
        <f t="shared" ref="B67:B69" si="10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P67">
        <v>1</v>
      </c>
      <c r="JT67" s="3">
        <f t="shared" si="1"/>
        <v>7</v>
      </c>
    </row>
    <row r="68" spans="1:280" x14ac:dyDescent="0.3">
      <c r="A68" s="3">
        <v>17</v>
      </c>
      <c r="B68" s="1" t="str">
        <f t="shared" si="10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JQ68">
        <v>1</v>
      </c>
      <c r="JT68" s="3">
        <f t="shared" ref="JT68:JT89" si="11">SUM(C68:JS68)</f>
        <v>10</v>
      </c>
    </row>
    <row r="69" spans="1:280" x14ac:dyDescent="0.3">
      <c r="A69" s="3">
        <v>19</v>
      </c>
      <c r="B69" s="1" t="str">
        <f t="shared" si="10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S69">
        <v>1</v>
      </c>
      <c r="JA69">
        <v>1</v>
      </c>
      <c r="JM69">
        <v>1</v>
      </c>
      <c r="JP69">
        <v>1</v>
      </c>
      <c r="JT69" s="3">
        <f t="shared" si="11"/>
        <v>27</v>
      </c>
    </row>
    <row r="70" spans="1:280" x14ac:dyDescent="0.3">
      <c r="A70" s="3" t="s">
        <v>10</v>
      </c>
    </row>
    <row r="71" spans="1:280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J71">
        <v>1</v>
      </c>
      <c r="IZ71">
        <v>1</v>
      </c>
      <c r="JK71">
        <v>1</v>
      </c>
      <c r="JQ71">
        <v>1</v>
      </c>
      <c r="JT71" s="3">
        <f t="shared" si="11"/>
        <v>25</v>
      </c>
    </row>
    <row r="72" spans="1:280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J72">
        <v>1</v>
      </c>
      <c r="IQ72">
        <v>1</v>
      </c>
      <c r="IU72">
        <v>1</v>
      </c>
      <c r="JK72">
        <v>1</v>
      </c>
      <c r="JN72">
        <v>1</v>
      </c>
      <c r="JQ72">
        <v>1</v>
      </c>
      <c r="JT72" s="3">
        <f t="shared" si="11"/>
        <v>42</v>
      </c>
    </row>
    <row r="73" spans="1:280" x14ac:dyDescent="0.3">
      <c r="A73" s="3" t="s">
        <v>11</v>
      </c>
    </row>
    <row r="74" spans="1:280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>
        <v>1</v>
      </c>
      <c r="IV74">
        <v>1</v>
      </c>
      <c r="JI74">
        <v>1</v>
      </c>
      <c r="JT74" s="3">
        <f t="shared" si="11"/>
        <v>36</v>
      </c>
    </row>
    <row r="75" spans="1:280" x14ac:dyDescent="0.3">
      <c r="A75" s="3">
        <v>2</v>
      </c>
      <c r="B75" s="1" t="str">
        <f t="shared" ref="B75:B81" si="12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BZ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J75">
        <v>1</v>
      </c>
      <c r="IS75">
        <v>1</v>
      </c>
      <c r="JF75">
        <v>1</v>
      </c>
      <c r="JT75" s="3">
        <f t="shared" si="11"/>
        <v>22</v>
      </c>
    </row>
    <row r="76" spans="1:280" x14ac:dyDescent="0.3">
      <c r="A76" s="3">
        <v>5</v>
      </c>
      <c r="B76" s="1" t="str">
        <f t="shared" si="12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>
        <v>1</v>
      </c>
      <c r="JI76">
        <v>1</v>
      </c>
      <c r="JL76">
        <v>1</v>
      </c>
      <c r="JT76" s="3">
        <f t="shared" si="11"/>
        <v>30</v>
      </c>
    </row>
    <row r="77" spans="1:280" x14ac:dyDescent="0.3">
      <c r="A77" s="3">
        <v>7</v>
      </c>
      <c r="B77" s="1" t="str">
        <f t="shared" si="12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E77">
        <v>1</v>
      </c>
      <c r="IO77">
        <v>1</v>
      </c>
      <c r="JQ77">
        <v>1</v>
      </c>
      <c r="JT77" s="3">
        <f t="shared" si="11"/>
        <v>32</v>
      </c>
    </row>
    <row r="78" spans="1:280" x14ac:dyDescent="0.3">
      <c r="A78" s="3">
        <v>9</v>
      </c>
      <c r="B78" s="1" t="str">
        <f t="shared" si="12"/>
        <v>Караван 9</v>
      </c>
      <c r="O78">
        <v>1</v>
      </c>
      <c r="BZ78">
        <v>1</v>
      </c>
      <c r="ET78">
        <v>1</v>
      </c>
      <c r="JT78" s="3">
        <f t="shared" si="11"/>
        <v>3</v>
      </c>
    </row>
    <row r="79" spans="1:280" x14ac:dyDescent="0.3">
      <c r="A79" s="3">
        <v>10</v>
      </c>
      <c r="B79" s="1" t="str">
        <f t="shared" si="12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F79">
        <v>1</v>
      </c>
      <c r="IO79">
        <v>1</v>
      </c>
      <c r="JK79">
        <v>1</v>
      </c>
      <c r="JQ79">
        <v>1</v>
      </c>
      <c r="JT79" s="3">
        <f t="shared" si="11"/>
        <v>35</v>
      </c>
    </row>
    <row r="80" spans="1:280" x14ac:dyDescent="0.3">
      <c r="A80" s="3">
        <v>14</v>
      </c>
      <c r="B80" s="1" t="str">
        <f t="shared" si="12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E80">
        <v>1</v>
      </c>
      <c r="IV80">
        <v>1</v>
      </c>
      <c r="JI80">
        <v>1</v>
      </c>
      <c r="JL80">
        <v>1</v>
      </c>
      <c r="JP80">
        <v>1</v>
      </c>
      <c r="JQ80">
        <v>1</v>
      </c>
      <c r="JT80" s="3">
        <f t="shared" si="11"/>
        <v>54</v>
      </c>
    </row>
    <row r="81" spans="1:280" x14ac:dyDescent="0.3">
      <c r="A81" s="3">
        <v>30</v>
      </c>
      <c r="B81" s="1" t="str">
        <f t="shared" si="12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>
        <v>1</v>
      </c>
      <c r="ID81">
        <v>1</v>
      </c>
      <c r="IF81">
        <v>1</v>
      </c>
      <c r="IJ81">
        <v>1</v>
      </c>
      <c r="IS81">
        <v>1</v>
      </c>
      <c r="IT81">
        <v>1</v>
      </c>
      <c r="JC81">
        <v>1</v>
      </c>
      <c r="JD81">
        <v>1</v>
      </c>
      <c r="JI81">
        <v>1</v>
      </c>
      <c r="JJ81">
        <v>1</v>
      </c>
      <c r="JK81">
        <v>1</v>
      </c>
      <c r="JM81">
        <v>1</v>
      </c>
      <c r="JP81">
        <v>1</v>
      </c>
      <c r="JS81">
        <v>1</v>
      </c>
      <c r="JT81" s="3">
        <f t="shared" si="11"/>
        <v>95</v>
      </c>
    </row>
    <row r="82" spans="1:280" x14ac:dyDescent="0.3">
      <c r="A82" s="3" t="s">
        <v>12</v>
      </c>
    </row>
    <row r="83" spans="1:280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BZ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E83">
        <v>1</v>
      </c>
      <c r="IZ83">
        <v>1</v>
      </c>
      <c r="JI83">
        <v>1</v>
      </c>
      <c r="JT83" s="3">
        <f t="shared" si="11"/>
        <v>13</v>
      </c>
    </row>
    <row r="84" spans="1:280" x14ac:dyDescent="0.3">
      <c r="A84" s="3">
        <v>5</v>
      </c>
      <c r="B84" s="1" t="str">
        <f t="shared" ref="B84:B89" si="13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JT84" s="3">
        <f t="shared" si="11"/>
        <v>4</v>
      </c>
    </row>
    <row r="85" spans="1:280" x14ac:dyDescent="0.3">
      <c r="A85" s="3">
        <v>7</v>
      </c>
      <c r="B85" s="1" t="str">
        <f t="shared" si="13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JI85">
        <v>1</v>
      </c>
      <c r="JT85" s="3">
        <f t="shared" si="11"/>
        <v>12</v>
      </c>
    </row>
    <row r="86" spans="1:280" x14ac:dyDescent="0.3">
      <c r="A86" s="3">
        <v>10</v>
      </c>
      <c r="B86" s="1" t="str">
        <f t="shared" si="13"/>
        <v>Рябинушка 10</v>
      </c>
      <c r="BJ86">
        <v>1</v>
      </c>
      <c r="BO86">
        <v>1</v>
      </c>
      <c r="BZ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JT86" s="3">
        <f t="shared" si="11"/>
        <v>8</v>
      </c>
    </row>
    <row r="87" spans="1:280" x14ac:dyDescent="0.3">
      <c r="A87" s="3">
        <v>13</v>
      </c>
      <c r="B87" s="1" t="str">
        <f t="shared" si="13"/>
        <v>Рябинушка 13</v>
      </c>
      <c r="BO87">
        <v>1</v>
      </c>
      <c r="FG87">
        <v>1</v>
      </c>
      <c r="JT87" s="3">
        <f t="shared" si="11"/>
        <v>2</v>
      </c>
    </row>
    <row r="88" spans="1:280" x14ac:dyDescent="0.3">
      <c r="A88" s="3">
        <v>15</v>
      </c>
      <c r="B88" s="1" t="str">
        <f t="shared" si="13"/>
        <v>Рябинушка 15</v>
      </c>
      <c r="U88">
        <v>1</v>
      </c>
      <c r="BO88">
        <v>1</v>
      </c>
      <c r="BZ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JC88">
        <v>1</v>
      </c>
      <c r="JT88" s="3">
        <f t="shared" si="11"/>
        <v>10</v>
      </c>
    </row>
    <row r="89" spans="1:280" x14ac:dyDescent="0.3">
      <c r="A89" s="3">
        <v>18</v>
      </c>
      <c r="B89" s="1" t="str">
        <f t="shared" si="13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CZ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E89">
        <v>1</v>
      </c>
      <c r="IH89">
        <v>1</v>
      </c>
      <c r="IL89">
        <v>1</v>
      </c>
      <c r="IQ89">
        <v>1</v>
      </c>
      <c r="IS89">
        <v>1</v>
      </c>
      <c r="JE89">
        <v>1</v>
      </c>
      <c r="JI89">
        <v>1</v>
      </c>
      <c r="JK89">
        <v>1</v>
      </c>
      <c r="JP89">
        <v>1</v>
      </c>
      <c r="JS89">
        <v>1</v>
      </c>
      <c r="JT89" s="3">
        <f t="shared" si="11"/>
        <v>57</v>
      </c>
    </row>
    <row r="90" spans="1:280" s="1" customFormat="1" x14ac:dyDescent="0.3">
      <c r="A90" s="3" t="s">
        <v>118</v>
      </c>
      <c r="C90" s="1">
        <f>SUM(C2:C89)</f>
        <v>8</v>
      </c>
      <c r="D90" s="1">
        <f t="shared" ref="D90:BO90" si="14">SUM(D2:D89)</f>
        <v>9</v>
      </c>
      <c r="E90" s="1">
        <f t="shared" si="14"/>
        <v>4</v>
      </c>
      <c r="F90" s="1">
        <f t="shared" si="14"/>
        <v>8</v>
      </c>
      <c r="G90" s="1">
        <f t="shared" si="14"/>
        <v>3</v>
      </c>
      <c r="H90" s="1">
        <f t="shared" si="14"/>
        <v>5</v>
      </c>
      <c r="I90" s="1">
        <f t="shared" si="14"/>
        <v>6</v>
      </c>
      <c r="J90" s="1">
        <f t="shared" si="14"/>
        <v>7</v>
      </c>
      <c r="K90" s="1">
        <f t="shared" si="14"/>
        <v>1</v>
      </c>
      <c r="L90" s="1">
        <f t="shared" si="14"/>
        <v>10</v>
      </c>
      <c r="M90" s="1">
        <f t="shared" si="14"/>
        <v>17</v>
      </c>
      <c r="N90" s="1">
        <f t="shared" si="14"/>
        <v>4</v>
      </c>
      <c r="O90" s="1">
        <f t="shared" si="14"/>
        <v>9</v>
      </c>
      <c r="P90" s="1">
        <f t="shared" si="14"/>
        <v>12</v>
      </c>
      <c r="Q90" s="1">
        <f t="shared" si="14"/>
        <v>14</v>
      </c>
      <c r="R90" s="1">
        <f t="shared" si="14"/>
        <v>8</v>
      </c>
      <c r="S90" s="1">
        <f t="shared" si="14"/>
        <v>5</v>
      </c>
      <c r="T90" s="1">
        <f t="shared" si="14"/>
        <v>1</v>
      </c>
      <c r="U90" s="1">
        <f t="shared" si="14"/>
        <v>20</v>
      </c>
      <c r="V90" s="1">
        <f t="shared" si="14"/>
        <v>11</v>
      </c>
      <c r="W90" s="1">
        <f t="shared" si="14"/>
        <v>7</v>
      </c>
      <c r="X90" s="1">
        <f t="shared" si="14"/>
        <v>16</v>
      </c>
      <c r="Y90" s="1">
        <f t="shared" si="14"/>
        <v>6</v>
      </c>
      <c r="Z90" s="1">
        <f t="shared" si="14"/>
        <v>10</v>
      </c>
      <c r="AA90" s="1">
        <f t="shared" si="14"/>
        <v>6</v>
      </c>
      <c r="AB90" s="1">
        <f t="shared" si="14"/>
        <v>3</v>
      </c>
      <c r="AC90" s="1">
        <f t="shared" si="14"/>
        <v>3</v>
      </c>
      <c r="AD90" s="1">
        <f t="shared" si="14"/>
        <v>9</v>
      </c>
      <c r="AE90" s="1">
        <f t="shared" si="14"/>
        <v>7</v>
      </c>
      <c r="AF90" s="1">
        <f t="shared" si="14"/>
        <v>3</v>
      </c>
      <c r="AG90" s="1">
        <f t="shared" si="14"/>
        <v>1</v>
      </c>
      <c r="AH90" s="1">
        <f t="shared" si="14"/>
        <v>5</v>
      </c>
      <c r="AI90" s="1">
        <f t="shared" si="14"/>
        <v>11</v>
      </c>
      <c r="AJ90" s="1">
        <f t="shared" si="14"/>
        <v>8</v>
      </c>
      <c r="AK90" s="1">
        <f t="shared" si="14"/>
        <v>3</v>
      </c>
      <c r="AL90" s="1">
        <f t="shared" si="14"/>
        <v>18</v>
      </c>
      <c r="AM90" s="1">
        <f t="shared" si="14"/>
        <v>6</v>
      </c>
      <c r="AN90" s="1">
        <f t="shared" si="14"/>
        <v>3</v>
      </c>
      <c r="AO90" s="1">
        <f t="shared" si="14"/>
        <v>2</v>
      </c>
      <c r="AP90" s="1">
        <f t="shared" si="14"/>
        <v>6</v>
      </c>
      <c r="AQ90" s="1">
        <f t="shared" si="14"/>
        <v>3</v>
      </c>
      <c r="AR90" s="1">
        <f t="shared" si="14"/>
        <v>9</v>
      </c>
      <c r="AS90" s="1">
        <f t="shared" si="14"/>
        <v>16</v>
      </c>
      <c r="AT90" s="1">
        <f t="shared" si="14"/>
        <v>20</v>
      </c>
      <c r="AU90" s="1">
        <f t="shared" si="14"/>
        <v>8</v>
      </c>
      <c r="AV90" s="1">
        <f t="shared" si="14"/>
        <v>1</v>
      </c>
      <c r="AW90" s="1">
        <f t="shared" si="14"/>
        <v>9</v>
      </c>
      <c r="AX90" s="1">
        <f t="shared" si="14"/>
        <v>23</v>
      </c>
      <c r="AY90" s="1">
        <f t="shared" si="14"/>
        <v>6</v>
      </c>
      <c r="AZ90" s="1">
        <f t="shared" si="14"/>
        <v>15</v>
      </c>
      <c r="BA90" s="1">
        <f t="shared" si="14"/>
        <v>7</v>
      </c>
      <c r="BB90" s="1">
        <f t="shared" si="14"/>
        <v>11</v>
      </c>
      <c r="BC90" s="1">
        <f t="shared" si="14"/>
        <v>9</v>
      </c>
      <c r="BD90" s="1">
        <f t="shared" si="14"/>
        <v>12</v>
      </c>
      <c r="BE90" s="1">
        <f t="shared" si="14"/>
        <v>6</v>
      </c>
      <c r="BF90" s="1">
        <f t="shared" si="14"/>
        <v>3</v>
      </c>
      <c r="BG90" s="1">
        <f t="shared" si="14"/>
        <v>24</v>
      </c>
      <c r="BH90" s="1">
        <f t="shared" si="14"/>
        <v>6</v>
      </c>
      <c r="BI90" s="1">
        <f t="shared" si="14"/>
        <v>2</v>
      </c>
      <c r="BJ90" s="1">
        <f t="shared" si="14"/>
        <v>32</v>
      </c>
      <c r="BK90" s="1">
        <f t="shared" si="14"/>
        <v>2</v>
      </c>
      <c r="BL90" s="1">
        <f t="shared" si="14"/>
        <v>9</v>
      </c>
      <c r="BM90" s="1">
        <f t="shared" si="14"/>
        <v>11</v>
      </c>
      <c r="BN90" s="1">
        <f t="shared" si="14"/>
        <v>21</v>
      </c>
      <c r="BO90" s="1">
        <f t="shared" si="14"/>
        <v>27</v>
      </c>
      <c r="BP90" s="1">
        <f t="shared" ref="BP90:EA90" si="15">SUM(BP2:BP89)</f>
        <v>7</v>
      </c>
      <c r="BQ90" s="1">
        <f t="shared" si="15"/>
        <v>4</v>
      </c>
      <c r="BR90" s="1">
        <f t="shared" si="15"/>
        <v>5</v>
      </c>
      <c r="BS90" s="1">
        <f t="shared" si="15"/>
        <v>9</v>
      </c>
      <c r="BT90" s="1">
        <f t="shared" si="15"/>
        <v>7</v>
      </c>
      <c r="BU90" s="1">
        <f t="shared" si="15"/>
        <v>12</v>
      </c>
      <c r="BV90" s="1">
        <f t="shared" si="15"/>
        <v>4</v>
      </c>
      <c r="BW90" s="1">
        <f t="shared" si="15"/>
        <v>5</v>
      </c>
      <c r="BX90" s="1">
        <f t="shared" si="15"/>
        <v>9</v>
      </c>
      <c r="BY90" s="1">
        <f t="shared" si="15"/>
        <v>5</v>
      </c>
      <c r="BZ90" s="1">
        <f t="shared" si="15"/>
        <v>52</v>
      </c>
      <c r="CA90" s="1">
        <f t="shared" si="15"/>
        <v>6</v>
      </c>
      <c r="CB90" s="1">
        <f t="shared" si="15"/>
        <v>2</v>
      </c>
      <c r="CC90" s="1">
        <f t="shared" si="15"/>
        <v>1</v>
      </c>
      <c r="CD90" s="1">
        <f t="shared" si="15"/>
        <v>4</v>
      </c>
      <c r="CE90" s="1">
        <f t="shared" si="15"/>
        <v>3</v>
      </c>
      <c r="CF90" s="1">
        <f t="shared" si="15"/>
        <v>15</v>
      </c>
      <c r="CG90" s="1">
        <f t="shared" si="15"/>
        <v>28</v>
      </c>
      <c r="CH90" s="1">
        <f t="shared" si="15"/>
        <v>11</v>
      </c>
      <c r="CI90" s="1">
        <f t="shared" si="15"/>
        <v>3</v>
      </c>
      <c r="CJ90" s="1">
        <f t="shared" si="15"/>
        <v>28</v>
      </c>
      <c r="CK90" s="1">
        <f t="shared" si="15"/>
        <v>6</v>
      </c>
      <c r="CL90" s="1">
        <f t="shared" si="15"/>
        <v>2</v>
      </c>
      <c r="CM90" s="1">
        <f t="shared" si="15"/>
        <v>5</v>
      </c>
      <c r="CN90" s="1">
        <f t="shared" si="15"/>
        <v>8</v>
      </c>
      <c r="CO90" s="1">
        <f t="shared" si="15"/>
        <v>7</v>
      </c>
      <c r="CP90" s="1">
        <f t="shared" si="15"/>
        <v>13</v>
      </c>
      <c r="CQ90" s="1">
        <f t="shared" si="15"/>
        <v>8</v>
      </c>
      <c r="CR90" s="1">
        <f t="shared" si="15"/>
        <v>7</v>
      </c>
      <c r="CS90" s="1">
        <f t="shared" si="15"/>
        <v>19</v>
      </c>
      <c r="CT90" s="1">
        <f t="shared" si="15"/>
        <v>17</v>
      </c>
      <c r="CU90" s="1">
        <f t="shared" si="15"/>
        <v>12</v>
      </c>
      <c r="CV90" s="1">
        <f t="shared" si="15"/>
        <v>23</v>
      </c>
      <c r="CW90" s="1">
        <f t="shared" si="15"/>
        <v>5</v>
      </c>
      <c r="CX90" s="1">
        <f t="shared" si="15"/>
        <v>10</v>
      </c>
      <c r="CY90" s="1">
        <f t="shared" si="15"/>
        <v>9</v>
      </c>
      <c r="CZ90" s="1">
        <f t="shared" si="15"/>
        <v>7</v>
      </c>
      <c r="DA90" s="1">
        <f t="shared" si="15"/>
        <v>4</v>
      </c>
      <c r="DB90" s="1">
        <f t="shared" si="15"/>
        <v>22</v>
      </c>
      <c r="DC90" s="1">
        <f t="shared" si="15"/>
        <v>2</v>
      </c>
      <c r="DD90" s="1">
        <f t="shared" si="15"/>
        <v>5</v>
      </c>
      <c r="DE90" s="1">
        <f t="shared" si="15"/>
        <v>10</v>
      </c>
      <c r="DF90" s="1">
        <f t="shared" si="15"/>
        <v>6</v>
      </c>
      <c r="DG90" s="1">
        <f t="shared" si="15"/>
        <v>18</v>
      </c>
      <c r="DH90" s="1">
        <f t="shared" si="15"/>
        <v>16</v>
      </c>
      <c r="DI90" s="1">
        <f t="shared" si="15"/>
        <v>2</v>
      </c>
      <c r="DJ90" s="1">
        <f t="shared" si="15"/>
        <v>21</v>
      </c>
      <c r="DK90" s="1">
        <f t="shared" si="15"/>
        <v>8</v>
      </c>
      <c r="DL90" s="1">
        <f t="shared" si="15"/>
        <v>13</v>
      </c>
      <c r="DM90" s="1">
        <f t="shared" si="15"/>
        <v>2</v>
      </c>
      <c r="DN90" s="1">
        <f t="shared" si="15"/>
        <v>7</v>
      </c>
      <c r="DO90" s="1">
        <f t="shared" si="15"/>
        <v>18</v>
      </c>
      <c r="DP90" s="1">
        <f t="shared" si="15"/>
        <v>6</v>
      </c>
      <c r="DQ90" s="1">
        <f t="shared" si="15"/>
        <v>11</v>
      </c>
      <c r="DR90" s="1">
        <f t="shared" si="15"/>
        <v>6</v>
      </c>
      <c r="DS90" s="1">
        <f t="shared" si="15"/>
        <v>8</v>
      </c>
      <c r="DT90" s="1">
        <f t="shared" si="15"/>
        <v>8</v>
      </c>
      <c r="DU90" s="1">
        <f t="shared" si="15"/>
        <v>2</v>
      </c>
      <c r="DV90" s="1">
        <f t="shared" si="15"/>
        <v>27</v>
      </c>
      <c r="DW90" s="1">
        <f t="shared" si="15"/>
        <v>5</v>
      </c>
      <c r="DX90" s="1">
        <f t="shared" si="15"/>
        <v>19</v>
      </c>
      <c r="DY90" s="1">
        <f t="shared" si="15"/>
        <v>4</v>
      </c>
      <c r="DZ90" s="1">
        <f t="shared" si="15"/>
        <v>7</v>
      </c>
      <c r="EA90" s="1">
        <f t="shared" si="15"/>
        <v>29</v>
      </c>
      <c r="EB90" s="1">
        <f t="shared" ref="EB90:GG90" si="16">SUM(EB2:EB89)</f>
        <v>4</v>
      </c>
      <c r="EC90" s="1">
        <f t="shared" si="16"/>
        <v>6</v>
      </c>
      <c r="ED90" s="1">
        <f t="shared" si="16"/>
        <v>15</v>
      </c>
      <c r="EE90" s="1">
        <f t="shared" si="16"/>
        <v>7</v>
      </c>
      <c r="EF90" s="1">
        <f t="shared" si="16"/>
        <v>2</v>
      </c>
      <c r="EG90" s="1">
        <f t="shared" si="16"/>
        <v>3</v>
      </c>
      <c r="EH90" s="1">
        <f t="shared" si="16"/>
        <v>7</v>
      </c>
      <c r="EI90" s="1">
        <f t="shared" si="16"/>
        <v>11</v>
      </c>
      <c r="EJ90" s="1">
        <f t="shared" si="16"/>
        <v>9</v>
      </c>
      <c r="EK90" s="1">
        <f t="shared" si="16"/>
        <v>8</v>
      </c>
      <c r="EL90" s="1">
        <f t="shared" si="16"/>
        <v>16</v>
      </c>
      <c r="EM90" s="1">
        <f t="shared" si="16"/>
        <v>10</v>
      </c>
      <c r="EN90" s="1">
        <f t="shared" si="16"/>
        <v>11</v>
      </c>
      <c r="EO90" s="1">
        <f t="shared" si="16"/>
        <v>8</v>
      </c>
      <c r="EP90" s="1">
        <f t="shared" si="16"/>
        <v>2</v>
      </c>
      <c r="EQ90" s="1">
        <f t="shared" si="16"/>
        <v>10</v>
      </c>
      <c r="ER90" s="1">
        <f t="shared" si="16"/>
        <v>20</v>
      </c>
      <c r="ES90" s="1">
        <f t="shared" si="16"/>
        <v>6</v>
      </c>
      <c r="ET90" s="1">
        <f t="shared" si="16"/>
        <v>22</v>
      </c>
      <c r="EU90" s="1">
        <f t="shared" si="16"/>
        <v>6</v>
      </c>
      <c r="EV90" s="1">
        <f t="shared" si="16"/>
        <v>3</v>
      </c>
      <c r="EW90" s="1">
        <f t="shared" si="16"/>
        <v>5</v>
      </c>
      <c r="EX90" s="1">
        <f t="shared" si="16"/>
        <v>5</v>
      </c>
      <c r="EY90" s="1">
        <f t="shared" si="16"/>
        <v>9</v>
      </c>
      <c r="EZ90" s="1">
        <f t="shared" si="16"/>
        <v>5</v>
      </c>
      <c r="FA90" s="1">
        <f t="shared" si="16"/>
        <v>6</v>
      </c>
      <c r="FB90" s="1">
        <f t="shared" si="16"/>
        <v>23</v>
      </c>
      <c r="FC90" s="1">
        <f t="shared" si="16"/>
        <v>4</v>
      </c>
      <c r="FD90" s="1">
        <f t="shared" si="16"/>
        <v>8</v>
      </c>
      <c r="FE90" s="1">
        <f t="shared" si="16"/>
        <v>5</v>
      </c>
      <c r="FF90" s="1">
        <f t="shared" si="16"/>
        <v>6</v>
      </c>
      <c r="FG90" s="1">
        <f t="shared" si="16"/>
        <v>9</v>
      </c>
      <c r="FH90" s="1">
        <f t="shared" si="16"/>
        <v>15</v>
      </c>
      <c r="FI90" s="1">
        <f t="shared" si="16"/>
        <v>5</v>
      </c>
      <c r="FJ90" s="1">
        <f t="shared" si="16"/>
        <v>7</v>
      </c>
      <c r="FK90" s="1">
        <f t="shared" si="16"/>
        <v>6</v>
      </c>
      <c r="FL90" s="1">
        <f t="shared" si="16"/>
        <v>6</v>
      </c>
      <c r="FM90" s="1">
        <f t="shared" si="16"/>
        <v>6</v>
      </c>
      <c r="FN90" s="1">
        <f t="shared" si="16"/>
        <v>6</v>
      </c>
      <c r="FO90" s="1">
        <f t="shared" si="16"/>
        <v>18</v>
      </c>
      <c r="FP90" s="1">
        <f t="shared" si="16"/>
        <v>19</v>
      </c>
      <c r="FQ90" s="1">
        <f t="shared" si="16"/>
        <v>13</v>
      </c>
      <c r="FR90" s="1">
        <f t="shared" si="16"/>
        <v>36</v>
      </c>
      <c r="FS90" s="1">
        <f t="shared" si="16"/>
        <v>5</v>
      </c>
      <c r="FT90" s="1">
        <f t="shared" si="16"/>
        <v>10</v>
      </c>
      <c r="FU90" s="1">
        <f t="shared" si="16"/>
        <v>5</v>
      </c>
      <c r="FV90" s="1">
        <f t="shared" si="16"/>
        <v>1</v>
      </c>
      <c r="FW90" s="1">
        <f t="shared" si="16"/>
        <v>4</v>
      </c>
      <c r="FX90" s="1">
        <f t="shared" si="16"/>
        <v>9</v>
      </c>
      <c r="FY90" s="1">
        <f t="shared" si="16"/>
        <v>13</v>
      </c>
      <c r="FZ90" s="1">
        <f t="shared" si="16"/>
        <v>4</v>
      </c>
      <c r="GA90" s="1">
        <f t="shared" si="16"/>
        <v>11</v>
      </c>
      <c r="GB90" s="1">
        <f t="shared" si="16"/>
        <v>6</v>
      </c>
      <c r="GC90" s="1">
        <f t="shared" si="16"/>
        <v>6</v>
      </c>
      <c r="GD90" s="1">
        <f t="shared" si="16"/>
        <v>1</v>
      </c>
      <c r="GE90" s="1">
        <f t="shared" si="16"/>
        <v>7</v>
      </c>
      <c r="GF90" s="1">
        <f t="shared" si="16"/>
        <v>2</v>
      </c>
      <c r="GG90" s="1">
        <f t="shared" si="16"/>
        <v>5</v>
      </c>
      <c r="GH90" s="1">
        <f t="shared" ref="GH90" si="17">SUM(GH2:GH89)</f>
        <v>7</v>
      </c>
      <c r="GI90" s="1">
        <f t="shared" ref="GI90:JT90" si="18">SUM(GI2:GI89)</f>
        <v>8</v>
      </c>
      <c r="GJ90" s="1">
        <f t="shared" si="18"/>
        <v>1</v>
      </c>
      <c r="GK90" s="1">
        <f t="shared" si="18"/>
        <v>5</v>
      </c>
      <c r="GL90" s="1">
        <f t="shared" si="18"/>
        <v>6</v>
      </c>
      <c r="GM90" s="1">
        <f t="shared" si="18"/>
        <v>7</v>
      </c>
      <c r="GN90" s="1">
        <f t="shared" si="18"/>
        <v>3</v>
      </c>
      <c r="GO90" s="1">
        <f t="shared" si="18"/>
        <v>8</v>
      </c>
      <c r="GP90" s="1">
        <f t="shared" si="18"/>
        <v>3</v>
      </c>
      <c r="GQ90" s="1">
        <f t="shared" si="18"/>
        <v>1</v>
      </c>
      <c r="GR90" s="1">
        <f t="shared" si="18"/>
        <v>17</v>
      </c>
      <c r="GS90" s="1">
        <f t="shared" si="18"/>
        <v>2</v>
      </c>
      <c r="GT90" s="1">
        <f t="shared" si="18"/>
        <v>4</v>
      </c>
      <c r="GU90" s="1">
        <f t="shared" si="18"/>
        <v>4</v>
      </c>
      <c r="GV90" s="1">
        <f t="shared" si="18"/>
        <v>9</v>
      </c>
      <c r="GW90" s="1">
        <f t="shared" si="18"/>
        <v>7</v>
      </c>
      <c r="GX90" s="1">
        <f t="shared" si="18"/>
        <v>1</v>
      </c>
      <c r="GY90" s="1">
        <f t="shared" si="18"/>
        <v>8</v>
      </c>
      <c r="GZ90" s="1">
        <f t="shared" si="18"/>
        <v>2</v>
      </c>
      <c r="HA90" s="1">
        <f t="shared" si="18"/>
        <v>3</v>
      </c>
      <c r="HB90" s="1">
        <f t="shared" si="18"/>
        <v>13</v>
      </c>
      <c r="HC90" s="1">
        <f t="shared" si="18"/>
        <v>2</v>
      </c>
      <c r="HD90" s="1">
        <f t="shared" si="18"/>
        <v>10</v>
      </c>
      <c r="HE90" s="1">
        <f t="shared" si="18"/>
        <v>5</v>
      </c>
      <c r="HF90" s="1">
        <f t="shared" si="18"/>
        <v>2</v>
      </c>
      <c r="HG90" s="1">
        <f t="shared" si="18"/>
        <v>34</v>
      </c>
      <c r="HH90" s="1">
        <f t="shared" si="18"/>
        <v>17</v>
      </c>
      <c r="HI90" s="1">
        <f t="shared" si="18"/>
        <v>4</v>
      </c>
      <c r="HJ90" s="1">
        <f t="shared" si="18"/>
        <v>36</v>
      </c>
      <c r="HK90" s="1">
        <f t="shared" si="18"/>
        <v>3</v>
      </c>
      <c r="HL90" s="1">
        <f t="shared" si="18"/>
        <v>28</v>
      </c>
      <c r="HM90" s="1">
        <f t="shared" si="18"/>
        <v>3</v>
      </c>
      <c r="HN90" s="1">
        <f t="shared" si="18"/>
        <v>19</v>
      </c>
      <c r="HO90" s="1">
        <f t="shared" si="18"/>
        <v>11</v>
      </c>
      <c r="HP90" s="1">
        <f t="shared" si="18"/>
        <v>11</v>
      </c>
      <c r="HQ90" s="1">
        <f t="shared" si="18"/>
        <v>5</v>
      </c>
      <c r="HR90" s="1">
        <f t="shared" si="18"/>
        <v>11</v>
      </c>
      <c r="HS90" s="1">
        <f t="shared" si="18"/>
        <v>2</v>
      </c>
      <c r="HT90" s="1">
        <f t="shared" si="18"/>
        <v>1</v>
      </c>
      <c r="HU90" s="1">
        <f t="shared" si="18"/>
        <v>7</v>
      </c>
      <c r="HV90" s="1">
        <f t="shared" si="18"/>
        <v>6</v>
      </c>
      <c r="HW90" s="1">
        <f t="shared" si="18"/>
        <v>1</v>
      </c>
      <c r="HX90" s="1">
        <f t="shared" si="18"/>
        <v>11</v>
      </c>
      <c r="HY90" s="1">
        <f t="shared" si="18"/>
        <v>12</v>
      </c>
      <c r="HZ90" s="1">
        <f t="shared" si="18"/>
        <v>8</v>
      </c>
      <c r="IA90" s="1">
        <f t="shared" si="18"/>
        <v>1</v>
      </c>
      <c r="IB90" s="1">
        <f t="shared" si="18"/>
        <v>10</v>
      </c>
      <c r="IC90" s="1">
        <f t="shared" si="18"/>
        <v>11</v>
      </c>
      <c r="ID90" s="1">
        <f t="shared" si="18"/>
        <v>11</v>
      </c>
      <c r="IE90" s="1">
        <f t="shared" si="18"/>
        <v>22</v>
      </c>
      <c r="IF90" s="1">
        <f t="shared" si="18"/>
        <v>6</v>
      </c>
      <c r="IG90" s="1">
        <f t="shared" si="18"/>
        <v>8</v>
      </c>
      <c r="IH90" s="1">
        <f t="shared" si="18"/>
        <v>5</v>
      </c>
      <c r="II90" s="1">
        <f t="shared" si="18"/>
        <v>7</v>
      </c>
      <c r="IJ90" s="1">
        <f t="shared" si="18"/>
        <v>8</v>
      </c>
      <c r="IK90" s="1">
        <f t="shared" si="18"/>
        <v>8</v>
      </c>
      <c r="IL90" s="1">
        <f t="shared" si="18"/>
        <v>13</v>
      </c>
      <c r="IM90" s="1">
        <f t="shared" si="18"/>
        <v>2</v>
      </c>
      <c r="IN90" s="1">
        <f t="shared" si="18"/>
        <v>5</v>
      </c>
      <c r="IO90" s="1">
        <f t="shared" si="18"/>
        <v>16</v>
      </c>
      <c r="IP90" s="1">
        <f t="shared" si="18"/>
        <v>10</v>
      </c>
      <c r="IQ90" s="1">
        <f t="shared" si="18"/>
        <v>14</v>
      </c>
      <c r="IR90" s="1">
        <f t="shared" si="18"/>
        <v>8</v>
      </c>
      <c r="IS90" s="1">
        <f t="shared" si="18"/>
        <v>26</v>
      </c>
      <c r="IT90" s="1">
        <f t="shared" si="18"/>
        <v>5</v>
      </c>
      <c r="IU90" s="1">
        <f t="shared" si="18"/>
        <v>1</v>
      </c>
      <c r="IV90" s="1">
        <f t="shared" si="18"/>
        <v>11</v>
      </c>
      <c r="IW90" s="1">
        <f t="shared" si="18"/>
        <v>3</v>
      </c>
      <c r="IX90" s="1">
        <f t="shared" si="18"/>
        <v>4</v>
      </c>
      <c r="IY90" s="1">
        <f t="shared" si="18"/>
        <v>8</v>
      </c>
      <c r="IZ90" s="1">
        <f t="shared" si="18"/>
        <v>10</v>
      </c>
      <c r="JA90" s="1">
        <f t="shared" si="18"/>
        <v>9</v>
      </c>
      <c r="JB90" s="1">
        <f t="shared" si="18"/>
        <v>1</v>
      </c>
      <c r="JC90" s="1">
        <f t="shared" si="18"/>
        <v>12</v>
      </c>
      <c r="JD90" s="1">
        <f t="shared" si="18"/>
        <v>5</v>
      </c>
      <c r="JE90" s="1">
        <f t="shared" si="18"/>
        <v>2</v>
      </c>
      <c r="JF90" s="1">
        <f t="shared" si="18"/>
        <v>8</v>
      </c>
      <c r="JG90" s="1">
        <f t="shared" si="18"/>
        <v>4</v>
      </c>
      <c r="JH90" s="1">
        <f t="shared" si="18"/>
        <v>3</v>
      </c>
      <c r="JI90" s="1">
        <f t="shared" si="18"/>
        <v>20</v>
      </c>
      <c r="JJ90" s="1">
        <f t="shared" si="18"/>
        <v>8</v>
      </c>
      <c r="JK90" s="1">
        <f t="shared" si="18"/>
        <v>19</v>
      </c>
      <c r="JL90" s="1">
        <f t="shared" si="18"/>
        <v>9</v>
      </c>
      <c r="JM90" s="1">
        <f t="shared" si="18"/>
        <v>3</v>
      </c>
      <c r="JN90" s="1">
        <f t="shared" si="18"/>
        <v>3</v>
      </c>
      <c r="JO90" s="1">
        <f t="shared" si="18"/>
        <v>8</v>
      </c>
      <c r="JP90" s="1">
        <f t="shared" si="18"/>
        <v>11</v>
      </c>
      <c r="JQ90" s="1">
        <f t="shared" si="18"/>
        <v>27</v>
      </c>
      <c r="JR90" s="1">
        <f t="shared" si="18"/>
        <v>1</v>
      </c>
      <c r="JS90" s="1">
        <f t="shared" si="18"/>
        <v>21</v>
      </c>
      <c r="JT90" s="3">
        <f t="shared" si="18"/>
        <v>2523</v>
      </c>
    </row>
  </sheetData>
  <autoFilter ref="A1:JT90"/>
  <conditionalFormatting sqref="JT2:JT89">
    <cfRule type="top10" dxfId="1" priority="1" percent="1" rank="10"/>
  </conditionalFormatting>
  <hyperlinks>
    <hyperlink ref="DD1" r:id="rId1" display="p@r@solk@ "/>
    <hyperlink ref="IH1" r:id="rId2" display="http://www.platforum.ru/memberlist.php?mode=viewprofile&amp;u=167"/>
    <hyperlink ref="II1" r:id="rId3" display="http://www.platforum.ru/memberlist.php?mode=viewprofile&amp;u=3730"/>
    <hyperlink ref="IJ1" r:id="rId4" display="http://www.platforum.ru/memberlist.php?mode=viewprofile&amp;u=5222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opLeftCell="A31"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3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CONCATENATE(users!$A$82," ",users!A84)</f>
        <v>Рябинушка 5</v>
      </c>
      <c r="B6">
        <f>HLOOKUP($B$1,users!$1:$89,84,0)</f>
        <v>4</v>
      </c>
    </row>
    <row r="7" spans="1:2" x14ac:dyDescent="0.25">
      <c r="A7" t="str">
        <f>CONCATENATE(users!$A$36," ",users!A39)</f>
        <v>Боярыня 18</v>
      </c>
      <c r="B7">
        <f>HLOOKUP($B$1,users!$1:$89,39,0)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7</v>
      </c>
    </row>
    <row r="9" spans="1:2" x14ac:dyDescent="0.25">
      <c r="A9" t="str">
        <f>CONCATENATE(users!$A$65," ",users!A67)</f>
        <v>Казачка 16</v>
      </c>
      <c r="B9">
        <f>HLOOKUP($B$1,users!$1:$89,67,0)</f>
        <v>7</v>
      </c>
    </row>
    <row r="10" spans="1:2" x14ac:dyDescent="0.25">
      <c r="A10" t="str">
        <f>CONCATENATE(users!$A$65," ",users!A66)</f>
        <v>Казачка 7</v>
      </c>
      <c r="B10">
        <f>HLOOKUP($B$1,users!$1:$89,66,0)</f>
        <v>7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8</v>
      </c>
    </row>
    <row r="12" spans="1:2" x14ac:dyDescent="0.25">
      <c r="A12" t="str">
        <f>CONCATENATE(users!$A$56," ",users!A61)</f>
        <v>Рябина 20</v>
      </c>
      <c r="B12">
        <f>HLOOKUP($B$1,users!$1:$89,61,0)</f>
        <v>9</v>
      </c>
    </row>
    <row r="13" spans="1:2" x14ac:dyDescent="0.25">
      <c r="A13" t="str">
        <f>CONCATENATE(users!$A$23," ",users!A24)</f>
        <v>Лирика 13</v>
      </c>
      <c r="B13">
        <f>HLOOKUP($B$1,users!$1:$89,24,0)</f>
        <v>9</v>
      </c>
    </row>
    <row r="14" spans="1:2" x14ac:dyDescent="0.25">
      <c r="A14" t="str">
        <f>CONCATENATE(users!$A$65," ",users!A68)</f>
        <v>Казачка 17</v>
      </c>
      <c r="B14">
        <f>HLOOKUP($B$1,users!$1:$89,68,0)</f>
        <v>10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10</v>
      </c>
    </row>
    <row r="16" spans="1:2" x14ac:dyDescent="0.25">
      <c r="A16" t="str">
        <f>CONCATENATE(users!$A$27," ",users!A29)</f>
        <v>Лунный свет 7</v>
      </c>
      <c r="B16">
        <f>HLOOKUP($B$1,users!$1:$89,29,0)</f>
        <v>11</v>
      </c>
    </row>
    <row r="17" spans="1:2" x14ac:dyDescent="0.25">
      <c r="A17" t="str">
        <f>CONCATENATE(users!$A$2," ",users!A9)</f>
        <v>Небесный 30</v>
      </c>
      <c r="B17">
        <f>HLOOKUP($B$1,users!$1:$89,9,0)</f>
        <v>12</v>
      </c>
    </row>
    <row r="18" spans="1:2" x14ac:dyDescent="0.25">
      <c r="A18" t="str">
        <f>CONCATENATE(users!$A$82," ",users!A85)</f>
        <v>Рябинушка 7</v>
      </c>
      <c r="B18">
        <f>HLOOKUP($B$1,users!$1:$89,85,0)</f>
        <v>12</v>
      </c>
    </row>
    <row r="19" spans="1:2" x14ac:dyDescent="0.25">
      <c r="A19" t="str">
        <f>CONCATENATE(users!$A$82," ",users!A83)</f>
        <v>Рябинушка 0</v>
      </c>
      <c r="B19">
        <f>HLOOKUP($B$1,users!$1:$89,83,0)</f>
        <v>13</v>
      </c>
    </row>
    <row r="20" spans="1:2" x14ac:dyDescent="0.25">
      <c r="A20" t="str">
        <f>CONCATENATE(users!$A$2," ",users!A7)</f>
        <v>Небесный 17</v>
      </c>
      <c r="B20">
        <f>HLOOKUP($B$1,users!$1:$89,7,0)</f>
        <v>13</v>
      </c>
    </row>
    <row r="21" spans="1:2" x14ac:dyDescent="0.25">
      <c r="A21" t="str">
        <f>CONCATENATE(users!$A$2," ",users!A6)</f>
        <v>Небесный 14</v>
      </c>
      <c r="B21">
        <f>HLOOKUP($B$1,users!$1:$89,6,0)</f>
        <v>14</v>
      </c>
    </row>
    <row r="22" spans="1:2" x14ac:dyDescent="0.25">
      <c r="A22" t="str">
        <f>CONCATENATE(users!$A$36," ",users!A42)</f>
        <v>Боярыня 21</v>
      </c>
      <c r="B22">
        <f>HLOOKUP($B$1,users!$1:$89,42,0)</f>
        <v>15</v>
      </c>
    </row>
    <row r="23" spans="1:2" x14ac:dyDescent="0.25">
      <c r="A23" t="str">
        <f>CONCATENATE(users!$A$36," ",users!A41)</f>
        <v>Боярыня 20</v>
      </c>
      <c r="B23">
        <f>HLOOKUP($B$1,users!$1:$89,41,0)</f>
        <v>16</v>
      </c>
    </row>
    <row r="24" spans="1:2" x14ac:dyDescent="0.25">
      <c r="A24" t="str">
        <f>CONCATENATE(users!$A$27," ",users!A28)</f>
        <v>Лунный свет 3</v>
      </c>
      <c r="B24">
        <f>HLOOKUP($B$1,users!$1:$89,28,0)</f>
        <v>16</v>
      </c>
    </row>
    <row r="25" spans="1:2" x14ac:dyDescent="0.25">
      <c r="A25" t="str">
        <f>CONCATENATE(users!$A$56," ",users!A59)</f>
        <v>Рябина 18</v>
      </c>
      <c r="B25">
        <f>HLOOKUP($B$1,users!$1:$89,59,0)</f>
        <v>16</v>
      </c>
    </row>
    <row r="26" spans="1:2" x14ac:dyDescent="0.25">
      <c r="A26" t="str">
        <f>CONCATENATE(users!$A$27," ",users!A32)</f>
        <v>Лунный свет 18</v>
      </c>
      <c r="B26">
        <f>HLOOKUP($B$1,users!$1:$89,32,0)</f>
        <v>18</v>
      </c>
    </row>
    <row r="27" spans="1:2" x14ac:dyDescent="0.25">
      <c r="A27" t="str">
        <f>CONCATENATE(users!$A$17," ",users!A21)</f>
        <v>Сиреневый туман 18</v>
      </c>
      <c r="B27">
        <f>HLOOKUP($B$1,users!$1:$89,21,0)</f>
        <v>19</v>
      </c>
    </row>
    <row r="28" spans="1:2" x14ac:dyDescent="0.25">
      <c r="A28" t="str">
        <f>CONCATENATE(users!$A$2," ",users!A3)</f>
        <v>Небесный 9</v>
      </c>
      <c r="B28">
        <f>HLOOKUP($B$1,users!$1:$89,3,0)</f>
        <v>19</v>
      </c>
    </row>
    <row r="29" spans="1:2" x14ac:dyDescent="0.25">
      <c r="A29" t="str">
        <f>CONCATENATE(users!$A$36," ",users!A37)</f>
        <v>Боярыня 10</v>
      </c>
      <c r="B29">
        <f>HLOOKUP($B$1,users!$1:$89,37,0)</f>
        <v>19</v>
      </c>
    </row>
    <row r="30" spans="1:2" x14ac:dyDescent="0.25">
      <c r="A30" t="str">
        <f>CONCATENATE(users!$A$2," ",users!A5)</f>
        <v>Небесный 13</v>
      </c>
      <c r="B30">
        <f>HLOOKUP($B$1,users!$1:$89,5,0)</f>
        <v>20</v>
      </c>
    </row>
    <row r="31" spans="1:2" x14ac:dyDescent="0.25">
      <c r="A31" t="str">
        <f>CONCATENATE(users!$A$56," ",users!A62)</f>
        <v>Рябина 21</v>
      </c>
      <c r="B31">
        <f>HLOOKUP($B$1,users!$1:$89,62,0)</f>
        <v>22</v>
      </c>
    </row>
    <row r="32" spans="1:2" x14ac:dyDescent="0.25">
      <c r="A32" t="str">
        <f>CONCATENATE(users!$A$73," ",users!A75)</f>
        <v>Караван 2</v>
      </c>
      <c r="B32">
        <f>HLOOKUP($B$1,users!$1:$89,75,0)</f>
        <v>22</v>
      </c>
    </row>
    <row r="33" spans="1:2" x14ac:dyDescent="0.25">
      <c r="A33" t="str">
        <f>CONCATENATE(users!$A$56," ",users!A57)</f>
        <v>Рябина 7</v>
      </c>
      <c r="B33">
        <f>HLOOKUP($B$1,users!$1:$89,57,0)</f>
        <v>23</v>
      </c>
    </row>
    <row r="34" spans="1:2" x14ac:dyDescent="0.25">
      <c r="A34" t="str">
        <f>CONCATENATE(users!$A$17," ",users!A20)</f>
        <v>Сиреневый туман 17</v>
      </c>
      <c r="B34">
        <f>HLOOKUP($B$1,users!$1:$89,20,0)</f>
        <v>24</v>
      </c>
    </row>
    <row r="35" spans="1:2" x14ac:dyDescent="0.25">
      <c r="A35" t="str">
        <f>CONCATENATE(users!$A$23," ",users!A25)</f>
        <v>Лирика 18</v>
      </c>
      <c r="B35">
        <f>HLOOKUP($B$1,users!$1:$89,25,0)</f>
        <v>24</v>
      </c>
    </row>
    <row r="36" spans="1:2" x14ac:dyDescent="0.25">
      <c r="A36" t="str">
        <f>CONCATENATE(users!$A$36," ",users!A40)</f>
        <v>Боярыня 19</v>
      </c>
      <c r="B36">
        <f>HLOOKUP($B$1,users!$1:$89,40,0)</f>
        <v>24</v>
      </c>
    </row>
    <row r="37" spans="1:2" x14ac:dyDescent="0.25">
      <c r="A37" t="str">
        <f>CONCATENATE(users!$A$70," ",users!A71)</f>
        <v>Летние фантазии 3</v>
      </c>
      <c r="B37">
        <f>HLOOKUP($B$1,users!$1:$89,71,0)</f>
        <v>25</v>
      </c>
    </row>
    <row r="38" spans="1:2" x14ac:dyDescent="0.25">
      <c r="A38" t="str">
        <f>CONCATENATE(users!$A$47," ",users!A49)</f>
        <v>Посадский 10</v>
      </c>
      <c r="B38">
        <f>HLOOKUP($B$1,users!$1:$89,49,0)</f>
        <v>25</v>
      </c>
    </row>
    <row r="39" spans="1:2" x14ac:dyDescent="0.25">
      <c r="A39" t="str">
        <f>CONCATENATE(users!$A$36," ",users!A38)</f>
        <v>Боярыня 12</v>
      </c>
      <c r="B39">
        <f>HLOOKUP($B$1,users!$1:$89,38,0)</f>
        <v>26</v>
      </c>
    </row>
    <row r="40" spans="1:2" x14ac:dyDescent="0.25">
      <c r="A40" t="str">
        <f>CONCATENATE(users!$A$65," ",users!A69)</f>
        <v>Казачка 19</v>
      </c>
      <c r="B40">
        <f>HLOOKUP($B$1,users!$1:$89,69,0)</f>
        <v>27</v>
      </c>
    </row>
    <row r="41" spans="1:2" x14ac:dyDescent="0.25">
      <c r="A41" t="str">
        <f>CONCATENATE(users!$A$36," ",users!A44)</f>
        <v>Боярыня 23</v>
      </c>
      <c r="B41">
        <f>HLOOKUP($B$1,users!$1:$89,44,0)</f>
        <v>27</v>
      </c>
    </row>
    <row r="42" spans="1:2" x14ac:dyDescent="0.25">
      <c r="A42" t="str">
        <f>CONCATENATE(users!$A$36," ",users!A43)</f>
        <v>Боярыня 22</v>
      </c>
      <c r="B42">
        <f>HLOOKUP($B$1,users!$1:$89,43,0)</f>
        <v>28</v>
      </c>
    </row>
    <row r="43" spans="1:2" x14ac:dyDescent="0.25">
      <c r="A43" t="str">
        <f>CONCATENATE(users!$A$27," ",users!A34)</f>
        <v>Лунный свет 20</v>
      </c>
      <c r="B43">
        <f>HLOOKUP($B$1,users!$1:$89,34,0)</f>
        <v>28</v>
      </c>
    </row>
    <row r="44" spans="1:2" x14ac:dyDescent="0.25">
      <c r="A44" t="str">
        <f>CONCATENATE(users!$A$27," ",users!A33)</f>
        <v>Лунный свет 19</v>
      </c>
      <c r="B44">
        <f>HLOOKUP($B$1,users!$1:$89,33,0)</f>
        <v>28</v>
      </c>
    </row>
    <row r="45" spans="1:2" x14ac:dyDescent="0.25">
      <c r="A45" t="str">
        <f>CONCATENATE(users!$A$47," ",users!A51)</f>
        <v>Посадский 18</v>
      </c>
      <c r="B45">
        <f>HLOOKUP($B$1,users!$1:$89,51,0)</f>
        <v>29</v>
      </c>
    </row>
    <row r="46" spans="1:2" x14ac:dyDescent="0.25">
      <c r="A46" t="str">
        <f>CONCATENATE(users!$A$73," ",users!A76)</f>
        <v>Караван 5</v>
      </c>
      <c r="B46">
        <f>HLOOKUP($B$1,users!$1:$89,76,0)</f>
        <v>30</v>
      </c>
    </row>
    <row r="47" spans="1:2" x14ac:dyDescent="0.25">
      <c r="A47" t="str">
        <f>CONCATENATE(users!$A$73," ",users!A77)</f>
        <v>Караван 7</v>
      </c>
      <c r="B47">
        <f>HLOOKUP($B$1,users!$1:$89,77,0)</f>
        <v>32</v>
      </c>
    </row>
    <row r="48" spans="1:2" x14ac:dyDescent="0.25">
      <c r="A48" t="str">
        <f>CONCATENATE(users!$A$17," ",users!A18)</f>
        <v>Сиреневый туман 7</v>
      </c>
      <c r="B48">
        <f>HLOOKUP($B$1,users!$1:$89,18,0)</f>
        <v>33</v>
      </c>
    </row>
    <row r="49" spans="1:2" x14ac:dyDescent="0.25">
      <c r="A49" t="str">
        <f>CONCATENATE(users!$A$52," ",users!A55)</f>
        <v>Печатный пряник 20</v>
      </c>
      <c r="B49">
        <f>HLOOKUP($B$1,users!$1:$89,55,0)</f>
        <v>34</v>
      </c>
    </row>
    <row r="50" spans="1:2" x14ac:dyDescent="0.25">
      <c r="A50" t="str">
        <f>CONCATENATE(users!$A$73," ",users!A79)</f>
        <v>Караван 10</v>
      </c>
      <c r="B50">
        <f>HLOOKUP($B$1,users!$1:$89,79,0)</f>
        <v>35</v>
      </c>
    </row>
    <row r="51" spans="1:2" x14ac:dyDescent="0.25">
      <c r="A51" t="str">
        <f>CONCATENATE(users!$A$73," ",users!A74)</f>
        <v>Караван 0</v>
      </c>
      <c r="B51">
        <f>HLOOKUP($B$1,users!$1:$89,74,0)</f>
        <v>36</v>
      </c>
    </row>
    <row r="52" spans="1:2" x14ac:dyDescent="0.25">
      <c r="A52" t="str">
        <f>CONCATENATE(users!$A$56," ",users!A60)</f>
        <v>Рябина 19</v>
      </c>
      <c r="B52">
        <f>HLOOKUP($B$1,users!$1:$89,60,0)</f>
        <v>37</v>
      </c>
    </row>
    <row r="53" spans="1:2" x14ac:dyDescent="0.25">
      <c r="A53" t="str">
        <f>CONCATENATE(users!$A$2," ",users!A8)</f>
        <v>Небесный 18</v>
      </c>
      <c r="B53">
        <f>HLOOKUP($B$1,users!$1:$89,8,0)</f>
        <v>37</v>
      </c>
    </row>
    <row r="54" spans="1:2" x14ac:dyDescent="0.25">
      <c r="A54" t="str">
        <f>CONCATENATE(users!$A$2," ",users!A4)</f>
        <v>Небесный 10</v>
      </c>
      <c r="B54">
        <f>HLOOKUP($B$1,users!$1:$89,4,0)</f>
        <v>40</v>
      </c>
    </row>
    <row r="55" spans="1:2" x14ac:dyDescent="0.25">
      <c r="A55" t="str">
        <f>CONCATENATE(users!$A$70," ",users!A72)</f>
        <v>Летние фантазии 18</v>
      </c>
      <c r="B55">
        <f>HLOOKUP($B$1,users!$1:$89,72,0)</f>
        <v>42</v>
      </c>
    </row>
    <row r="56" spans="1:2" x14ac:dyDescent="0.25">
      <c r="A56" t="str">
        <f>CONCATENATE(users!$A$11," ",users!A14)</f>
        <v>Русские сезоны 17</v>
      </c>
      <c r="B56">
        <f>HLOOKUP($B$1,users!$1:$89,14,0)</f>
        <v>43</v>
      </c>
    </row>
    <row r="57" spans="1:2" x14ac:dyDescent="0.25">
      <c r="A57" t="str">
        <f>CONCATENATE(users!$A$11," ",users!A13)</f>
        <v>Русские сезоны 16</v>
      </c>
      <c r="B57">
        <f>HLOOKUP($B$1,users!$1:$89,13,0)</f>
        <v>43</v>
      </c>
    </row>
    <row r="58" spans="1:2" x14ac:dyDescent="0.25">
      <c r="A58" t="str">
        <f>CONCATENATE(users!$A$17," ",users!A22)</f>
        <v>Сиреневый туман 19</v>
      </c>
      <c r="B58">
        <f>HLOOKUP($B$1,users!$1:$89,22,0)</f>
        <v>44</v>
      </c>
    </row>
    <row r="59" spans="1:2" x14ac:dyDescent="0.25">
      <c r="A59" t="str">
        <f>CONCATENATE(users!$A$36," ",users!A45)</f>
        <v>Боярыня 24</v>
      </c>
      <c r="B59">
        <f>HLOOKUP($B$1,users!$1:$89,45,0)</f>
        <v>45</v>
      </c>
    </row>
    <row r="60" spans="1:2" x14ac:dyDescent="0.25">
      <c r="A60" t="str">
        <f>CONCATENATE(users!$A$56," ",users!A63)</f>
        <v>Рябина 22</v>
      </c>
      <c r="B60">
        <f>HLOOKUP($B$1,users!$1:$89,63,0)</f>
        <v>52</v>
      </c>
    </row>
    <row r="61" spans="1:2" x14ac:dyDescent="0.25">
      <c r="A61" t="str">
        <f>CONCATENATE(users!$A$47," ",users!A48)</f>
        <v>Посадский 7</v>
      </c>
      <c r="B61">
        <f>HLOOKUP($B$1,users!$1:$89,48,0)</f>
        <v>52</v>
      </c>
    </row>
    <row r="62" spans="1:2" x14ac:dyDescent="0.25">
      <c r="A62" t="str">
        <f>CONCATENATE(users!$A$73," ",users!A80)</f>
        <v>Караван 14</v>
      </c>
      <c r="B62">
        <f>HLOOKUP($B$1,users!$1:$89,80,0)</f>
        <v>54</v>
      </c>
    </row>
    <row r="63" spans="1:2" x14ac:dyDescent="0.25">
      <c r="A63" t="str">
        <f>CONCATENATE(users!$A$11," ",users!A15)</f>
        <v>Русские сезоны 18</v>
      </c>
      <c r="B63">
        <f>HLOOKUP($B$1,users!$1:$89,15,0)</f>
        <v>55</v>
      </c>
    </row>
    <row r="64" spans="1:2" x14ac:dyDescent="0.25">
      <c r="A64" t="str">
        <f>CONCATENATE(users!$A$11," ",users!A16)</f>
        <v>Русские сезоны 19</v>
      </c>
      <c r="B64">
        <f>HLOOKUP($B$1,users!$1:$89,16,0)</f>
        <v>55</v>
      </c>
    </row>
    <row r="65" spans="1:2" x14ac:dyDescent="0.25">
      <c r="A65" t="str">
        <f>CONCATENATE(users!$A$27," ",users!A30)</f>
        <v>Лунный свет 8</v>
      </c>
      <c r="B65">
        <f>HLOOKUP($B$1,users!$1:$89,30,0)</f>
        <v>56</v>
      </c>
    </row>
    <row r="66" spans="1:2" x14ac:dyDescent="0.25">
      <c r="A66" t="str">
        <f>CONCATENATE(users!$A$82," ",users!A89)</f>
        <v>Рябинушка 18</v>
      </c>
      <c r="B66">
        <f>HLOOKUP($B$1,users!$1:$89,89,0)</f>
        <v>57</v>
      </c>
    </row>
    <row r="67" spans="1:2" x14ac:dyDescent="0.25">
      <c r="A67" t="str">
        <f>CONCATENATE(users!$A$27," ",users!A35)</f>
        <v>Лунный свет 21</v>
      </c>
      <c r="B67">
        <f>HLOOKUP($B$1,users!$1:$89,35,0)</f>
        <v>66</v>
      </c>
    </row>
    <row r="68" spans="1:2" x14ac:dyDescent="0.25">
      <c r="A68" t="str">
        <f>CONCATENATE(users!$A$36," ",users!A46)</f>
        <v>Боярыня 25</v>
      </c>
      <c r="B68">
        <f>HLOOKUP($B$1,users!$1:$89,46,0)</f>
        <v>67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72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74</v>
      </c>
    </row>
    <row r="71" spans="1:2" x14ac:dyDescent="0.25">
      <c r="A71" t="str">
        <f>CONCATENATE(users!$A$23," ",users!A26)</f>
        <v>Лирика 19</v>
      </c>
      <c r="B71">
        <f>HLOOKUP($B$1,users!$1:$89,26,0)</f>
        <v>91</v>
      </c>
    </row>
    <row r="72" spans="1:2" x14ac:dyDescent="0.25">
      <c r="A72" t="str">
        <f>CONCATENATE(users!$A$56," ",users!A64)</f>
        <v>Рябина 27</v>
      </c>
      <c r="B72">
        <f>HLOOKUP($B$1,users!$1:$89,64,0)</f>
        <v>95</v>
      </c>
    </row>
    <row r="73" spans="1:2" x14ac:dyDescent="0.25">
      <c r="A73" t="str">
        <f>CONCATENATE(users!$A$73," ",users!A81)</f>
        <v>Караван 30</v>
      </c>
      <c r="B73">
        <f>HLOOKUP($B$1,users!$1:$89,81,0)</f>
        <v>95</v>
      </c>
    </row>
    <row r="74" spans="1:2" x14ac:dyDescent="0.25">
      <c r="A74" t="str">
        <f>CONCATENATE(users!$A$52," ",users!A53)</f>
        <v>Печатный пряник 18</v>
      </c>
      <c r="B74">
        <f>HLOOKUP($B$1,users!$1:$89,53,0)</f>
        <v>113</v>
      </c>
    </row>
    <row r="75" spans="1:2" x14ac:dyDescent="0.25">
      <c r="A75" t="str">
        <f>CONCATENATE(users!$A$47," ",users!A50)</f>
        <v>Посадский 14</v>
      </c>
      <c r="B75">
        <f>HLOOKUP($B$1,users!$1:$89,50,0)</f>
        <v>115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121</v>
      </c>
    </row>
    <row r="77" spans="1:2" x14ac:dyDescent="0.25">
      <c r="B77" s="1">
        <f>SUM(B2:B76)</f>
        <v>2523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8" t="s">
        <v>5</v>
      </c>
      <c r="B2" s="8">
        <f>SUM(B3:B12)</f>
        <v>272</v>
      </c>
      <c r="D2" s="8" t="s">
        <v>11</v>
      </c>
      <c r="E2" s="8">
        <f>SUM(E3:E10)</f>
        <v>307</v>
      </c>
      <c r="G2" s="8" t="s">
        <v>4</v>
      </c>
      <c r="H2" s="8">
        <f>SUM(H3:H10)</f>
        <v>225</v>
      </c>
      <c r="J2" s="8" t="s">
        <v>8</v>
      </c>
      <c r="K2" s="8">
        <f>SUM(K3:K10)</f>
        <v>261</v>
      </c>
      <c r="M2" s="8" t="s">
        <v>0</v>
      </c>
      <c r="N2" s="8">
        <f>SUM(N3:N10)</f>
        <v>159</v>
      </c>
      <c r="P2" s="8" t="s">
        <v>12</v>
      </c>
      <c r="Q2" s="8">
        <f>SUM(Q3:Q9)</f>
        <v>106</v>
      </c>
    </row>
    <row r="3" spans="1:17" ht="15.75" x14ac:dyDescent="0.25">
      <c r="A3" s="7" t="str">
        <f>CONCATENATE(users!$A$36," ",users!A46)</f>
        <v>Боярыня 25</v>
      </c>
      <c r="B3" s="7">
        <f>HLOOKUP($B$1,users!$1:$89,46,0)</f>
        <v>67</v>
      </c>
      <c r="D3" s="7" t="str">
        <f>CONCATENATE(users!$A$73," ",users!A81)</f>
        <v>Караван 30</v>
      </c>
      <c r="E3" s="7">
        <f>HLOOKUP($B$1,users!$1:$89,81,0)</f>
        <v>95</v>
      </c>
      <c r="G3" s="7" t="str">
        <f>CONCATENATE(users!$A$27," ",users!A35)</f>
        <v>Лунный свет 21</v>
      </c>
      <c r="H3" s="7">
        <f>HLOOKUP($B$1,users!$1:$89,35,0)</f>
        <v>66</v>
      </c>
      <c r="J3" s="7" t="str">
        <f>CONCATENATE(users!$A$56," ",users!A64)</f>
        <v>Рябина 27</v>
      </c>
      <c r="K3" s="7">
        <f>HLOOKUP($B$1,users!$1:$89,64,0)</f>
        <v>95</v>
      </c>
      <c r="M3" s="7" t="str">
        <f>CONCATENATE(users!$A$2," ",users!A8)</f>
        <v>Небесный 18</v>
      </c>
      <c r="N3" s="7">
        <f>HLOOKUP($B$1,users!$1:$89,8,0)</f>
        <v>37</v>
      </c>
      <c r="P3" s="7" t="str">
        <f>CONCATENATE(users!$A$82," ",users!A89)</f>
        <v>Рябинушка 18</v>
      </c>
      <c r="Q3" s="7">
        <f>HLOOKUP($B$1,users!$1:$89,89,0)</f>
        <v>57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45</v>
      </c>
      <c r="D4" s="4" t="str">
        <f>CONCATENATE(users!$A$73," ",users!A80)</f>
        <v>Караван 14</v>
      </c>
      <c r="E4" s="4">
        <f>HLOOKUP($B$1,users!$1:$89,80,0)</f>
        <v>54</v>
      </c>
      <c r="G4" s="4" t="str">
        <f>CONCATENATE(users!$A$27," ",users!A30)</f>
        <v>Лунный свет 8</v>
      </c>
      <c r="H4" s="4">
        <f>HLOOKUP($B$1,users!$1:$89,30,0)</f>
        <v>56</v>
      </c>
      <c r="J4" s="4" t="str">
        <f>CONCATENATE(users!$A$56," ",users!A63)</f>
        <v>Рябина 22</v>
      </c>
      <c r="K4" s="4">
        <f>HLOOKUP($B$1,users!$1:$89,63,0)</f>
        <v>52</v>
      </c>
      <c r="M4" s="4" t="str">
        <f>CONCATENATE(users!$A$2," ",users!A4)</f>
        <v>Небесный 10</v>
      </c>
      <c r="N4" s="4">
        <f>HLOOKUP($B$1,users!$1:$89,4,0)</f>
        <v>40</v>
      </c>
      <c r="P4" s="4" t="str">
        <f>CONCATENATE(users!$A$82," ",users!A83)</f>
        <v>Рябинушка 0</v>
      </c>
      <c r="Q4" s="4">
        <f>HLOOKUP($B$1,users!$1:$89,83,0)</f>
        <v>13</v>
      </c>
    </row>
    <row r="5" spans="1:17" ht="15.75" x14ac:dyDescent="0.25">
      <c r="A5" s="4" t="str">
        <f>CONCATENATE(users!$A$36," ",users!A43)</f>
        <v>Боярыня 22</v>
      </c>
      <c r="B5" s="4">
        <f>HLOOKUP($B$1,users!$1:$89,43,0)</f>
        <v>28</v>
      </c>
      <c r="D5" s="4" t="str">
        <f>CONCATENATE(users!$A$73," ",users!A74)</f>
        <v>Караван 0</v>
      </c>
      <c r="E5" s="4">
        <f>HLOOKUP($B$1,users!$1:$89,74,0)</f>
        <v>36</v>
      </c>
      <c r="G5" s="4" t="str">
        <f>CONCATENATE(users!$A$27," ",users!A33)</f>
        <v>Лунный свет 19</v>
      </c>
      <c r="H5" s="4">
        <f>HLOOKUP($B$1,users!$1:$89,33,0)</f>
        <v>28</v>
      </c>
      <c r="J5" s="4" t="str">
        <f>CONCATENATE(users!$A$56," ",users!A60)</f>
        <v>Рябина 19</v>
      </c>
      <c r="K5" s="4">
        <f>HLOOKUP($B$1,users!$1:$89,60,0)</f>
        <v>37</v>
      </c>
      <c r="M5" s="4" t="str">
        <f>CONCATENATE(users!$A$2," ",users!A5)</f>
        <v>Небесный 13</v>
      </c>
      <c r="N5" s="4">
        <f>HLOOKUP($B$1,users!$1:$89,5,0)</f>
        <v>20</v>
      </c>
      <c r="P5" s="4" t="str">
        <f>CONCATENATE(users!$A$82," ",users!A85)</f>
        <v>Рябинушка 7</v>
      </c>
      <c r="Q5" s="4">
        <f>HLOOKUP($B$1,users!$1:$89,85,0)</f>
        <v>12</v>
      </c>
    </row>
    <row r="6" spans="1:17" ht="15.75" x14ac:dyDescent="0.25">
      <c r="A6" s="4" t="str">
        <f>CONCATENATE(users!$A$36," ",users!A44)</f>
        <v>Боярыня 23</v>
      </c>
      <c r="B6" s="4">
        <f>HLOOKUP($B$1,users!$1:$89,44,0)</f>
        <v>27</v>
      </c>
      <c r="D6" s="4" t="str">
        <f>CONCATENATE(users!$A$73," ",users!A79)</f>
        <v>Караван 10</v>
      </c>
      <c r="E6" s="4">
        <f>HLOOKUP($B$1,users!$1:$89,79,0)</f>
        <v>35</v>
      </c>
      <c r="G6" s="4" t="str">
        <f>CONCATENATE(users!$A$27," ",users!A34)</f>
        <v>Лунный свет 20</v>
      </c>
      <c r="H6" s="4">
        <f>HLOOKUP($B$1,users!$1:$89,34,0)</f>
        <v>28</v>
      </c>
      <c r="J6" s="4" t="str">
        <f>CONCATENATE(users!$A$56," ",users!A57)</f>
        <v>Рябина 7</v>
      </c>
      <c r="K6" s="4">
        <f>HLOOKUP($B$1,users!$1:$89,57,0)</f>
        <v>23</v>
      </c>
      <c r="M6" s="4" t="str">
        <f>CONCATENATE(users!$A$2," ",users!A3)</f>
        <v>Небесный 9</v>
      </c>
      <c r="N6" s="4">
        <f>HLOOKUP($B$1,users!$1:$89,3,0)</f>
        <v>19</v>
      </c>
      <c r="P6" s="4" t="str">
        <f>CONCATENATE(users!$A$82," ",users!A88)</f>
        <v>Рябинушка 15</v>
      </c>
      <c r="Q6" s="4">
        <f>HLOOKUP($B$1,users!$1:$89,88,0)</f>
        <v>10</v>
      </c>
    </row>
    <row r="7" spans="1:17" ht="15.75" x14ac:dyDescent="0.25">
      <c r="A7" s="4" t="str">
        <f>CONCATENATE(users!$A$36," ",users!A38)</f>
        <v>Боярыня 12</v>
      </c>
      <c r="B7" s="4">
        <f>HLOOKUP($B$1,users!$1:$89,38,0)</f>
        <v>26</v>
      </c>
      <c r="D7" s="4" t="str">
        <f>CONCATENATE(users!$A$73," ",users!A77)</f>
        <v>Караван 7</v>
      </c>
      <c r="E7" s="4">
        <f>HLOOKUP($B$1,users!$1:$89,77,0)</f>
        <v>32</v>
      </c>
      <c r="G7" s="4" t="str">
        <f>CONCATENATE(users!$A$27," ",users!A32)</f>
        <v>Лунный свет 18</v>
      </c>
      <c r="H7" s="4">
        <f>HLOOKUP($B$1,users!$1:$89,32,0)</f>
        <v>18</v>
      </c>
      <c r="J7" s="4" t="str">
        <f>CONCATENATE(users!$A$56," ",users!A62)</f>
        <v>Рябина 21</v>
      </c>
      <c r="K7" s="4">
        <f>HLOOKUP($B$1,users!$1:$89,62,0)</f>
        <v>22</v>
      </c>
      <c r="M7" s="4" t="str">
        <f>CONCATENATE(users!$A$2," ",users!A6)</f>
        <v>Небесный 14</v>
      </c>
      <c r="N7" s="4">
        <f>HLOOKUP($B$1,users!$1:$89,6,0)</f>
        <v>14</v>
      </c>
      <c r="P7" s="4" t="str">
        <f>CONCATENATE(users!$A$82," ",users!A86)</f>
        <v>Рябинушка 10</v>
      </c>
      <c r="Q7" s="4">
        <f>HLOOKUP($B$1,users!$1:$89,86,0)</f>
        <v>8</v>
      </c>
    </row>
    <row r="8" spans="1:17" ht="15.75" x14ac:dyDescent="0.25">
      <c r="A8" s="4" t="str">
        <f>CONCATENATE(users!$A$36," ",users!A40)</f>
        <v>Боярыня 19</v>
      </c>
      <c r="B8" s="4">
        <f>HLOOKUP($B$1,users!$1:$89,40,0)</f>
        <v>24</v>
      </c>
      <c r="D8" s="4" t="str">
        <f>CONCATENATE(users!$A$73," ",users!A76)</f>
        <v>Караван 5</v>
      </c>
      <c r="E8" s="4">
        <f>HLOOKUP($B$1,users!$1:$89,76,0)</f>
        <v>30</v>
      </c>
      <c r="G8" s="4" t="str">
        <f>CONCATENATE(users!$A$27," ",users!A28)</f>
        <v>Лунный свет 3</v>
      </c>
      <c r="H8" s="4">
        <f>HLOOKUP($B$1,users!$1:$89,28,0)</f>
        <v>16</v>
      </c>
      <c r="J8" s="4" t="str">
        <f>CONCATENATE(users!$A$56," ",users!A59)</f>
        <v>Рябина 18</v>
      </c>
      <c r="K8" s="4">
        <f>HLOOKUP($B$1,users!$1:$89,59,0)</f>
        <v>16</v>
      </c>
      <c r="M8" s="4" t="str">
        <f>CONCATENATE(users!$A$2," ",users!A7)</f>
        <v>Небесный 17</v>
      </c>
      <c r="N8" s="4">
        <f>HLOOKUP($B$1,users!$1:$89,7,0)</f>
        <v>13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19</v>
      </c>
      <c r="D9" s="4" t="str">
        <f>CONCATENATE(users!$A$73," ",users!A75)</f>
        <v>Караван 2</v>
      </c>
      <c r="E9" s="4">
        <f>HLOOKUP($B$1,users!$1:$89,75,0)</f>
        <v>22</v>
      </c>
      <c r="G9" s="4" t="str">
        <f>CONCATENATE(users!$A$27," ",users!A29)</f>
        <v>Лунный свет 7</v>
      </c>
      <c r="H9" s="4">
        <f>HLOOKUP($B$1,users!$1:$89,29,0)</f>
        <v>11</v>
      </c>
      <c r="J9" s="4" t="str">
        <f>CONCATENATE(users!$A$56," ",users!A61)</f>
        <v>Рябина 20</v>
      </c>
      <c r="K9" s="4">
        <f>HLOOKUP($B$1,users!$1:$89,61,0)</f>
        <v>9</v>
      </c>
      <c r="M9" s="4" t="str">
        <f>CONCATENATE(users!$A$2," ",users!A9)</f>
        <v>Небесный 30</v>
      </c>
      <c r="N9" s="4">
        <f>HLOOKUP($B$1,users!$1:$89,9,0)</f>
        <v>12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3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7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16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5</v>
      </c>
    </row>
    <row r="13" spans="1:17" ht="15.75" customHeight="1" x14ac:dyDescent="0.25">
      <c r="A13" s="4"/>
      <c r="B13" s="4"/>
    </row>
    <row r="14" spans="1:17" ht="15.75" customHeight="1" x14ac:dyDescent="0.3">
      <c r="A14" s="8" t="s">
        <v>2</v>
      </c>
      <c r="B14" s="8">
        <f>SUM(B15:B19)</f>
        <v>194</v>
      </c>
      <c r="D14" s="8" t="s">
        <v>1</v>
      </c>
      <c r="E14" s="8">
        <f>SUM(E15:E19)</f>
        <v>268</v>
      </c>
      <c r="G14" s="8" t="s">
        <v>6</v>
      </c>
      <c r="H14" s="8">
        <f>SUM(H15:H18)</f>
        <v>221</v>
      </c>
      <c r="J14" s="8" t="s">
        <v>9</v>
      </c>
      <c r="K14" s="8">
        <f>SUM(K15:K18)</f>
        <v>51</v>
      </c>
      <c r="M14" s="8" t="s">
        <v>7</v>
      </c>
      <c r="N14" s="8">
        <f>SUM(N15:N17)</f>
        <v>268</v>
      </c>
      <c r="P14" s="8" t="s">
        <v>3</v>
      </c>
      <c r="Q14" s="8">
        <f>SUM(Q15:Q17)</f>
        <v>124</v>
      </c>
    </row>
    <row r="15" spans="1:17" ht="15.75" customHeight="1" x14ac:dyDescent="0.25">
      <c r="A15" s="7" t="str">
        <f>CONCATENATE(users!$A$17," ",users!A19)</f>
        <v>Сиреневый туман 14</v>
      </c>
      <c r="B15" s="7">
        <f>HLOOKUP($B$1,users!$1:$89,19,0)</f>
        <v>74</v>
      </c>
      <c r="D15" s="7" t="str">
        <f>CONCATENATE(users!$A$11," ",users!A12)</f>
        <v>Русские сезоны 14</v>
      </c>
      <c r="E15" s="7">
        <f>HLOOKUP($B$1,users!$1:$89,12,0)</f>
        <v>72</v>
      </c>
      <c r="G15" s="7" t="str">
        <f>CONCATENATE(users!$A$47," ",users!A50)</f>
        <v>Посадский 14</v>
      </c>
      <c r="H15" s="7">
        <f>HLOOKUP($B$1,users!$1:$89,50,0)</f>
        <v>115</v>
      </c>
      <c r="J15" s="7" t="str">
        <f>CONCATENATE(users!$A$65," ",users!A69)</f>
        <v>Казачка 19</v>
      </c>
      <c r="K15" s="7">
        <f>HLOOKUP($B$1,users!$1:$89,69,0)</f>
        <v>27</v>
      </c>
      <c r="M15" s="7" t="str">
        <f>CONCATENATE(users!$A$52," ",users!A54)</f>
        <v>Печатный пряник 19</v>
      </c>
      <c r="N15" s="7">
        <f>HLOOKUP($B$1,users!$1:$89,54,0)</f>
        <v>121</v>
      </c>
      <c r="P15" s="7" t="str">
        <f>CONCATENATE(users!$A$23," ",users!A26)</f>
        <v>Лирика 19</v>
      </c>
      <c r="Q15" s="7">
        <f>HLOOKUP($B$1,users!$1:$89,26,0)</f>
        <v>91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44</v>
      </c>
      <c r="D16" s="4" t="str">
        <f>CONCATENATE(users!$A$11," ",users!A16)</f>
        <v>Русские сезоны 19</v>
      </c>
      <c r="E16" s="4">
        <f>HLOOKUP($B$1,users!$1:$89,16,0)</f>
        <v>55</v>
      </c>
      <c r="G16" s="4" t="str">
        <f>CONCATENATE(users!$A$47," ",users!A48)</f>
        <v>Посадский 7</v>
      </c>
      <c r="H16" s="4">
        <f>HLOOKUP($B$1,users!$1:$89,48,0)</f>
        <v>52</v>
      </c>
      <c r="J16" s="4" t="str">
        <f>CONCATENATE(users!$A$65," ",users!A68)</f>
        <v>Казачка 17</v>
      </c>
      <c r="K16" s="4">
        <f>HLOOKUP($B$1,users!$1:$89,68,0)</f>
        <v>10</v>
      </c>
      <c r="M16" s="4" t="str">
        <f>CONCATENATE(users!$A$52," ",users!A53)</f>
        <v>Печатный пряник 18</v>
      </c>
      <c r="N16" s="4">
        <f>HLOOKUP($B$1,users!$1:$89,53,0)</f>
        <v>113</v>
      </c>
      <c r="P16" s="4" t="str">
        <f>CONCATENATE(users!$A$23," ",users!A25)</f>
        <v>Лирика 18</v>
      </c>
      <c r="Q16" s="4">
        <f>HLOOKUP($B$1,users!$1:$89,25,0)</f>
        <v>24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33</v>
      </c>
      <c r="D17" s="4" t="str">
        <f>CONCATENATE(users!$A$11," ",users!A15)</f>
        <v>Русские сезоны 18</v>
      </c>
      <c r="E17" s="4">
        <f>HLOOKUP($B$1,users!$1:$89,15,0)</f>
        <v>55</v>
      </c>
      <c r="G17" s="4" t="str">
        <f>CONCATENATE(users!$A$47," ",users!A51)</f>
        <v>Посадский 18</v>
      </c>
      <c r="H17" s="4">
        <f>HLOOKUP($B$1,users!$1:$89,51,0)</f>
        <v>29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34</v>
      </c>
      <c r="P17" s="4" t="str">
        <f>CONCATENATE(users!$A$23," ",users!A24)</f>
        <v>Лирика 13</v>
      </c>
      <c r="Q17" s="4">
        <f>HLOOKUP($B$1,users!$1:$89,24,0)</f>
        <v>9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24</v>
      </c>
      <c r="D18" s="4" t="str">
        <f>CONCATENATE(users!$A$11," ",users!A13)</f>
        <v>Русские сезоны 16</v>
      </c>
      <c r="E18" s="4">
        <f>HLOOKUP($B$1,users!$1:$89,13,0)</f>
        <v>43</v>
      </c>
      <c r="G18" s="4" t="str">
        <f>CONCATENATE(users!$A$47," ",users!A49)</f>
        <v>Посадский 10</v>
      </c>
      <c r="H18" s="4">
        <f>HLOOKUP($B$1,users!$1:$89,49,0)</f>
        <v>25</v>
      </c>
      <c r="J18" s="4" t="str">
        <f>CONCATENATE(users!$A$65," ",users!A67)</f>
        <v>Казачка 16</v>
      </c>
      <c r="K18" s="4">
        <f>HLOOKUP($B$1,users!$1:$89,67,0)</f>
        <v>7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19</v>
      </c>
      <c r="D19" s="4" t="str">
        <f>CONCATENATE(users!$A$11," ",users!A14)</f>
        <v>Русские сезоны 17</v>
      </c>
      <c r="E19" s="4">
        <f>HLOOKUP($B$1,users!$1:$89,14,0)</f>
        <v>43</v>
      </c>
    </row>
    <row r="20" spans="1:17" ht="15.75" customHeight="1" x14ac:dyDescent="0.25">
      <c r="A20" s="4"/>
      <c r="B20" s="4"/>
    </row>
    <row r="21" spans="1:17" ht="15.75" customHeight="1" x14ac:dyDescent="0.3">
      <c r="A21" s="8" t="s">
        <v>10</v>
      </c>
      <c r="B21" s="8">
        <f>B22+B23</f>
        <v>67</v>
      </c>
    </row>
    <row r="22" spans="1:17" ht="15.75" customHeight="1" x14ac:dyDescent="0.25">
      <c r="A22" s="7" t="str">
        <f>CONCATENATE(users!$A$70," ",users!A72)</f>
        <v>Летние фантазии 18</v>
      </c>
      <c r="B22" s="7">
        <f>HLOOKUP($B$1,users!$1:$89,72,0)</f>
        <v>42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25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3:B12">
    <sortCondition descending="1" ref="B3:B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2018-04-16T16:59:52Z</dcterms:modified>
</cp:coreProperties>
</file>