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users!$A$1:$HO$90</definedName>
  </definedNames>
  <calcPr calcId="145621"/>
</workbook>
</file>

<file path=xl/calcChain.xml><?xml version="1.0" encoding="utf-8"?>
<calcChain xmlns="http://schemas.openxmlformats.org/spreadsheetml/2006/main">
  <c r="HO90" i="1" l="1"/>
  <c r="HO88" i="1"/>
  <c r="HO87" i="1"/>
  <c r="HO86" i="1"/>
  <c r="HO85" i="1"/>
  <c r="HO84" i="1"/>
  <c r="HO83" i="1"/>
  <c r="HO81" i="1"/>
  <c r="E3" i="5" s="1"/>
  <c r="HO80" i="1"/>
  <c r="HO79" i="1"/>
  <c r="HO78" i="1"/>
  <c r="HO77" i="1"/>
  <c r="HO76" i="1"/>
  <c r="HO75" i="1"/>
  <c r="HO74" i="1"/>
  <c r="HO72" i="1"/>
  <c r="B22" i="5" s="1"/>
  <c r="HO71" i="1"/>
  <c r="HO69" i="1"/>
  <c r="HO68" i="1"/>
  <c r="HO67" i="1"/>
  <c r="K18" i="5" s="1"/>
  <c r="HO66" i="1"/>
  <c r="HO64" i="1"/>
  <c r="HO63" i="1"/>
  <c r="HO62" i="1"/>
  <c r="HO61" i="1"/>
  <c r="HO60" i="1"/>
  <c r="HO59" i="1"/>
  <c r="HO58" i="1"/>
  <c r="K10" i="5" s="1"/>
  <c r="HO57" i="1"/>
  <c r="HO55" i="1"/>
  <c r="HO54" i="1"/>
  <c r="HO51" i="1"/>
  <c r="H17" i="5" s="1"/>
  <c r="HO50" i="1"/>
  <c r="HO49" i="1"/>
  <c r="HO48" i="1"/>
  <c r="HO46" i="1"/>
  <c r="B3" i="5" s="1"/>
  <c r="HO45" i="1"/>
  <c r="HO44" i="1"/>
  <c r="HO43" i="1"/>
  <c r="HO42" i="1"/>
  <c r="HO41" i="1"/>
  <c r="HO40" i="1"/>
  <c r="HO39" i="1"/>
  <c r="HO38" i="1"/>
  <c r="B6" i="5" s="1"/>
  <c r="HO37" i="1"/>
  <c r="HO35" i="1"/>
  <c r="HO34" i="1"/>
  <c r="HO33" i="1"/>
  <c r="H5" i="5" s="1"/>
  <c r="HO32" i="1"/>
  <c r="HO31" i="1"/>
  <c r="HO30" i="1"/>
  <c r="HO29" i="1"/>
  <c r="HO28" i="1"/>
  <c r="HO26" i="1"/>
  <c r="HO25" i="1"/>
  <c r="HO24" i="1"/>
  <c r="HO22" i="1"/>
  <c r="HO21" i="1"/>
  <c r="HO20" i="1"/>
  <c r="HO18" i="1"/>
  <c r="B17" i="5" s="1"/>
  <c r="HO16" i="1"/>
  <c r="HO15" i="1"/>
  <c r="HO14" i="1"/>
  <c r="HO13" i="1"/>
  <c r="HO12" i="1"/>
  <c r="HO10" i="1"/>
  <c r="HO9" i="1"/>
  <c r="HO8" i="1"/>
  <c r="N3" i="5" s="1"/>
  <c r="HO7" i="1"/>
  <c r="HO6" i="1"/>
  <c r="HO5" i="1"/>
  <c r="HO4" i="1"/>
  <c r="N4" i="5" s="1"/>
  <c r="HO3" i="1"/>
  <c r="HN90" i="1"/>
  <c r="HO89" i="1"/>
  <c r="E10" i="5"/>
  <c r="B18" i="5"/>
  <c r="N9" i="5"/>
  <c r="HM90" i="1"/>
  <c r="HL90" i="1"/>
  <c r="HK90" i="1"/>
  <c r="HO53" i="1"/>
  <c r="HO19" i="1"/>
  <c r="HJ90" i="1"/>
  <c r="Q3" i="5"/>
  <c r="Q6" i="5"/>
  <c r="Q8" i="5"/>
  <c r="E6" i="5"/>
  <c r="K4" i="5"/>
  <c r="K7" i="5"/>
  <c r="B4" i="5"/>
  <c r="B10" i="5"/>
  <c r="B9" i="5"/>
  <c r="H7" i="5"/>
  <c r="H8" i="5"/>
  <c r="N10" i="5"/>
  <c r="N8" i="5"/>
  <c r="N5" i="5"/>
  <c r="HI90" i="1"/>
  <c r="N15" i="5"/>
  <c r="M15" i="5"/>
  <c r="N16" i="5"/>
  <c r="M16" i="5"/>
  <c r="H15" i="5"/>
  <c r="G15" i="5"/>
  <c r="K3" i="5"/>
  <c r="J3" i="5"/>
  <c r="D3" i="5"/>
  <c r="Q15" i="5"/>
  <c r="P15" i="5"/>
  <c r="B15" i="5"/>
  <c r="A15" i="5"/>
  <c r="E15" i="5"/>
  <c r="D15" i="5"/>
  <c r="H3" i="5"/>
  <c r="G3" i="5"/>
  <c r="H4" i="5"/>
  <c r="G4" i="5"/>
  <c r="E16" i="5"/>
  <c r="D16" i="5"/>
  <c r="E4" i="5"/>
  <c r="D4" i="5"/>
  <c r="A3" i="5"/>
  <c r="P3" i="5"/>
  <c r="E17" i="5"/>
  <c r="D17" i="5"/>
  <c r="J4" i="5"/>
  <c r="E18" i="5"/>
  <c r="D18" i="5"/>
  <c r="A4" i="5"/>
  <c r="H16" i="5"/>
  <c r="G16" i="5"/>
  <c r="M3" i="5"/>
  <c r="B16" i="5"/>
  <c r="A16" i="5"/>
  <c r="A22" i="5"/>
  <c r="E19" i="5"/>
  <c r="D19" i="5"/>
  <c r="K5" i="5"/>
  <c r="J5" i="5"/>
  <c r="M4" i="5"/>
  <c r="E5" i="5"/>
  <c r="D5" i="5"/>
  <c r="N17" i="5"/>
  <c r="M17" i="5"/>
  <c r="D6" i="5"/>
  <c r="E7" i="5"/>
  <c r="D7" i="5"/>
  <c r="E8" i="5"/>
  <c r="D8" i="5"/>
  <c r="G17" i="5"/>
  <c r="G5" i="5"/>
  <c r="A17" i="5"/>
  <c r="B5" i="5"/>
  <c r="A5" i="5"/>
  <c r="K15" i="5"/>
  <c r="J15" i="5"/>
  <c r="H6" i="5"/>
  <c r="G6" i="5"/>
  <c r="B23" i="5"/>
  <c r="A23" i="5"/>
  <c r="A6" i="5"/>
  <c r="H18" i="5"/>
  <c r="G18" i="5"/>
  <c r="B7" i="5"/>
  <c r="A7" i="5"/>
  <c r="B8" i="5"/>
  <c r="A8" i="5"/>
  <c r="Q16" i="5"/>
  <c r="P16" i="5"/>
  <c r="A18" i="5"/>
  <c r="A9" i="5"/>
  <c r="E9" i="5"/>
  <c r="D9" i="5"/>
  <c r="K6" i="5"/>
  <c r="J6" i="5"/>
  <c r="G7" i="5"/>
  <c r="M5" i="5"/>
  <c r="N6" i="5"/>
  <c r="M6" i="5"/>
  <c r="J7" i="5"/>
  <c r="A10" i="5"/>
  <c r="B19" i="5"/>
  <c r="A19" i="5"/>
  <c r="B11" i="5"/>
  <c r="A11" i="5"/>
  <c r="K8" i="5"/>
  <c r="J8" i="5"/>
  <c r="N7" i="5"/>
  <c r="M7" i="5"/>
  <c r="Q4" i="5"/>
  <c r="P4" i="5"/>
  <c r="K16" i="5"/>
  <c r="J16" i="5"/>
  <c r="H9" i="5"/>
  <c r="G9" i="5"/>
  <c r="G8" i="5"/>
  <c r="M8" i="5"/>
  <c r="Q5" i="5"/>
  <c r="P5" i="5"/>
  <c r="P6" i="5"/>
  <c r="M9" i="5"/>
  <c r="K17" i="5"/>
  <c r="J17" i="5"/>
  <c r="Q17" i="5"/>
  <c r="P17" i="5"/>
  <c r="Q7" i="5"/>
  <c r="P7" i="5"/>
  <c r="K9" i="5"/>
  <c r="J9" i="5"/>
  <c r="J18" i="5"/>
  <c r="J10" i="5"/>
  <c r="P8" i="5"/>
  <c r="B12" i="5"/>
  <c r="A12" i="5"/>
  <c r="M10" i="5"/>
  <c r="D10" i="5"/>
  <c r="Q9" i="5"/>
  <c r="P9" i="5"/>
  <c r="H10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5" i="2"/>
  <c r="A15" i="2"/>
  <c r="A3" i="2"/>
  <c r="A11" i="2"/>
  <c r="A21" i="2"/>
  <c r="A7" i="2"/>
  <c r="A16" i="2"/>
  <c r="A72" i="2"/>
  <c r="A64" i="2"/>
  <c r="A49" i="2"/>
  <c r="A4" i="2"/>
  <c r="A48" i="2"/>
  <c r="A47" i="2"/>
  <c r="A34" i="2"/>
  <c r="A51" i="2"/>
  <c r="A55" i="2"/>
  <c r="A40" i="2"/>
  <c r="A41" i="2"/>
  <c r="A18" i="2"/>
  <c r="A9" i="2"/>
  <c r="A12" i="2"/>
  <c r="A73" i="2"/>
  <c r="A61" i="2"/>
  <c r="A27" i="2"/>
  <c r="A10" i="2"/>
  <c r="A52" i="2"/>
  <c r="A25" i="2"/>
  <c r="A8" i="2"/>
  <c r="A32" i="2"/>
  <c r="A50" i="2"/>
  <c r="A76" i="2"/>
  <c r="A75" i="2"/>
  <c r="A45" i="2"/>
  <c r="A74" i="2"/>
  <c r="A36" i="2"/>
  <c r="A58" i="2"/>
  <c r="A63" i="2"/>
  <c r="A59" i="2"/>
  <c r="A42" i="2"/>
  <c r="A38" i="2"/>
  <c r="A23" i="2"/>
  <c r="A26" i="2"/>
  <c r="A37" i="2"/>
  <c r="A6" i="2"/>
  <c r="A39" i="2"/>
  <c r="A31" i="2"/>
  <c r="A68" i="2"/>
  <c r="A43" i="2"/>
  <c r="A44" i="2"/>
  <c r="A30" i="2"/>
  <c r="A66" i="2"/>
  <c r="A19" i="2"/>
  <c r="A20" i="2"/>
  <c r="A71" i="2"/>
  <c r="A35" i="2"/>
  <c r="A13" i="2"/>
  <c r="A56" i="2"/>
  <c r="A24" i="2"/>
  <c r="A33" i="2"/>
  <c r="A70" i="2"/>
  <c r="A46" i="2"/>
  <c r="A62" i="2"/>
  <c r="A67" i="2"/>
  <c r="A54" i="2"/>
  <c r="A60" i="2"/>
  <c r="A69" i="2"/>
  <c r="A5" i="2"/>
  <c r="A14" i="2"/>
  <c r="A57" i="2"/>
  <c r="A22" i="2"/>
  <c r="A17" i="2"/>
  <c r="A28" i="2"/>
  <c r="A53" i="2"/>
  <c r="A29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7" i="2"/>
  <c r="B62" i="2"/>
  <c r="B72" i="2"/>
  <c r="B27" i="2"/>
  <c r="B35" i="2"/>
  <c r="B21" i="2"/>
  <c r="B63" i="2"/>
  <c r="B14" i="2"/>
  <c r="B34" i="2"/>
  <c r="B50" i="2"/>
  <c r="B31" i="2"/>
  <c r="B46" i="2"/>
  <c r="B11" i="2"/>
  <c r="B66" i="2"/>
  <c r="B40" i="2"/>
  <c r="B44" i="2"/>
  <c r="B51" i="2"/>
  <c r="B76" i="2"/>
  <c r="B68" i="2"/>
  <c r="B69" i="2"/>
  <c r="B48" i="2"/>
  <c r="B75" i="2"/>
  <c r="B33" i="2"/>
  <c r="B47" i="2"/>
  <c r="B39" i="2"/>
  <c r="B15" i="2"/>
  <c r="B41" i="2"/>
  <c r="B74" i="2"/>
  <c r="B30" i="2"/>
  <c r="B60" i="2"/>
  <c r="B8" i="2"/>
  <c r="B67" i="2"/>
  <c r="B10" i="2"/>
  <c r="B13" i="2"/>
  <c r="B18" i="2"/>
  <c r="B36" i="2"/>
  <c r="B71" i="2"/>
  <c r="B22" i="2"/>
  <c r="B55" i="2"/>
  <c r="B38" i="2"/>
  <c r="B5" i="2"/>
  <c r="B12" i="2"/>
  <c r="B19" i="2"/>
  <c r="B7" i="2"/>
  <c r="B73" i="2"/>
  <c r="B59" i="2"/>
  <c r="B20" i="2"/>
  <c r="B57" i="2"/>
  <c r="B58" i="2"/>
  <c r="B65" i="2"/>
  <c r="B45" i="2"/>
  <c r="B54" i="2"/>
  <c r="B16" i="2"/>
  <c r="B61" i="2"/>
  <c r="B42" i="2"/>
  <c r="B24" i="2"/>
  <c r="B29" i="2"/>
  <c r="B9" i="2"/>
  <c r="B43" i="2"/>
  <c r="B17" i="2"/>
  <c r="B32" i="2"/>
  <c r="B70" i="2"/>
  <c r="B49" i="2"/>
  <c r="B52" i="2"/>
  <c r="B26" i="2"/>
  <c r="B56" i="2"/>
  <c r="B53" i="2"/>
  <c r="B6" i="2"/>
  <c r="B64" i="2"/>
  <c r="B23" i="2"/>
  <c r="B28" i="2"/>
  <c r="B2" i="2"/>
  <c r="B3" i="2"/>
  <c r="B77" i="2" l="1"/>
</calcChain>
</file>

<file path=xl/sharedStrings.xml><?xml version="1.0" encoding="utf-8"?>
<sst xmlns="http://schemas.openxmlformats.org/spreadsheetml/2006/main" count="250" uniqueCount="232">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</sst>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2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Рябинушка 5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Казачка 7</c:v>
                </c:pt>
                <c:pt idx="11">
                  <c:v>Лирика 13</c:v>
                </c:pt>
                <c:pt idx="12">
                  <c:v>Небесный 30</c:v>
                </c:pt>
                <c:pt idx="13">
                  <c:v>Рябинушка 15</c:v>
                </c:pt>
                <c:pt idx="14">
                  <c:v>Рябинушка 0</c:v>
                </c:pt>
                <c:pt idx="15">
                  <c:v>Небесный 14</c:v>
                </c:pt>
                <c:pt idx="16">
                  <c:v>Казачка 17</c:v>
                </c:pt>
                <c:pt idx="17">
                  <c:v>Лунный свет 7</c:v>
                </c:pt>
                <c:pt idx="18">
                  <c:v>Лунный свет 3</c:v>
                </c:pt>
                <c:pt idx="19">
                  <c:v>Рябинушка 7</c:v>
                </c:pt>
                <c:pt idx="20">
                  <c:v>Небесный 17</c:v>
                </c:pt>
                <c:pt idx="21">
                  <c:v>Боярыня 21</c:v>
                </c:pt>
                <c:pt idx="22">
                  <c:v>Сиреневый туман 18</c:v>
                </c:pt>
                <c:pt idx="23">
                  <c:v>Рябина 18</c:v>
                </c:pt>
                <c:pt idx="24">
                  <c:v>Боярыня 20</c:v>
                </c:pt>
                <c:pt idx="25">
                  <c:v>Рябина 21</c:v>
                </c:pt>
                <c:pt idx="26">
                  <c:v>Небесный 13</c:v>
                </c:pt>
                <c:pt idx="27">
                  <c:v>Небесный 9</c:v>
                </c:pt>
                <c:pt idx="28">
                  <c:v>Лунный свет 18</c:v>
                </c:pt>
                <c:pt idx="29">
                  <c:v>Боярыня 10</c:v>
                </c:pt>
                <c:pt idx="30">
                  <c:v>Рябина 7</c:v>
                </c:pt>
                <c:pt idx="31">
                  <c:v>Сиреневый туман 17</c:v>
                </c:pt>
                <c:pt idx="32">
                  <c:v>Караван 2</c:v>
                </c:pt>
                <c:pt idx="33">
                  <c:v>Лирика 18</c:v>
                </c:pt>
                <c:pt idx="34">
                  <c:v>Посадский 10</c:v>
                </c:pt>
                <c:pt idx="35">
                  <c:v>Боярыня 19</c:v>
                </c:pt>
                <c:pt idx="36">
                  <c:v>Боярыня 22</c:v>
                </c:pt>
                <c:pt idx="37">
                  <c:v>Боярыня 12</c:v>
                </c:pt>
                <c:pt idx="38">
                  <c:v>Летние фантазии 3</c:v>
                </c:pt>
                <c:pt idx="39">
                  <c:v>Казачка 19</c:v>
                </c:pt>
                <c:pt idx="40">
                  <c:v>Боярыня 23</c:v>
                </c:pt>
                <c:pt idx="41">
                  <c:v>Лунный свет 20</c:v>
                </c:pt>
                <c:pt idx="42">
                  <c:v>Лунный свет 19</c:v>
                </c:pt>
                <c:pt idx="43">
                  <c:v>Посадский 18</c:v>
                </c:pt>
                <c:pt idx="44">
                  <c:v>Сиреневый туман 7</c:v>
                </c:pt>
                <c:pt idx="45">
                  <c:v>Караван 5</c:v>
                </c:pt>
                <c:pt idx="46">
                  <c:v>Караван 7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Караван 0</c:v>
                </c:pt>
                <c:pt idx="50">
                  <c:v>Рябина 19</c:v>
                </c:pt>
                <c:pt idx="51">
                  <c:v>Небесный 10</c:v>
                </c:pt>
                <c:pt idx="52">
                  <c:v>Русские сезоны 17</c:v>
                </c:pt>
                <c:pt idx="53">
                  <c:v>Летние фантазии 18</c:v>
                </c:pt>
                <c:pt idx="54">
                  <c:v>Сиреневый туман 19</c:v>
                </c:pt>
                <c:pt idx="55">
                  <c:v>Небесный 18</c:v>
                </c:pt>
                <c:pt idx="56">
                  <c:v>Посадский 7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Боярыня 25</c:v>
                </c:pt>
                <c:pt idx="62">
                  <c:v>Караван 14</c:v>
                </c:pt>
                <c:pt idx="63">
                  <c:v>Рябинушка 18</c:v>
                </c:pt>
                <c:pt idx="64">
                  <c:v>Лунный свет 8</c:v>
                </c:pt>
                <c:pt idx="65">
                  <c:v>Русские сезоны 18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10</c:v>
                </c:pt>
                <c:pt idx="18">
                  <c:v>10</c:v>
                </c:pt>
                <c:pt idx="19">
                  <c:v>11</c:v>
                </c:pt>
                <c:pt idx="20">
                  <c:v>11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15</c:v>
                </c:pt>
                <c:pt idx="27">
                  <c:v>15</c:v>
                </c:pt>
                <c:pt idx="28">
                  <c:v>16</c:v>
                </c:pt>
                <c:pt idx="29">
                  <c:v>16</c:v>
                </c:pt>
                <c:pt idx="30">
                  <c:v>17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19</c:v>
                </c:pt>
                <c:pt idx="35">
                  <c:v>20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22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25</c:v>
                </c:pt>
                <c:pt idx="44">
                  <c:v>26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28</c:v>
                </c:pt>
                <c:pt idx="49">
                  <c:v>30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32</c:v>
                </c:pt>
                <c:pt idx="54">
                  <c:v>34</c:v>
                </c:pt>
                <c:pt idx="55">
                  <c:v>34</c:v>
                </c:pt>
                <c:pt idx="56">
                  <c:v>37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42</c:v>
                </c:pt>
                <c:pt idx="61">
                  <c:v>44</c:v>
                </c:pt>
                <c:pt idx="62">
                  <c:v>44</c:v>
                </c:pt>
                <c:pt idx="63">
                  <c:v>45</c:v>
                </c:pt>
                <c:pt idx="64">
                  <c:v>46</c:v>
                </c:pt>
                <c:pt idx="65">
                  <c:v>48</c:v>
                </c:pt>
                <c:pt idx="66">
                  <c:v>52</c:v>
                </c:pt>
                <c:pt idx="67">
                  <c:v>56</c:v>
                </c:pt>
                <c:pt idx="68">
                  <c:v>56</c:v>
                </c:pt>
                <c:pt idx="69">
                  <c:v>65</c:v>
                </c:pt>
                <c:pt idx="70">
                  <c:v>76</c:v>
                </c:pt>
                <c:pt idx="71">
                  <c:v>78</c:v>
                </c:pt>
                <c:pt idx="72">
                  <c:v>88</c:v>
                </c:pt>
                <c:pt idx="73">
                  <c:v>91</c:v>
                </c:pt>
                <c:pt idx="74">
                  <c:v>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1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2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3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4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stat!$A$37:$A$76</c:f>
              <c:strCache>
                <c:ptCount val="40"/>
                <c:pt idx="0">
                  <c:v>Боярыня 19</c:v>
                </c:pt>
                <c:pt idx="1">
                  <c:v>Боярыня 22</c:v>
                </c:pt>
                <c:pt idx="2">
                  <c:v>Боярыня 12</c:v>
                </c:pt>
                <c:pt idx="3">
                  <c:v>Летние фантазии 3</c:v>
                </c:pt>
                <c:pt idx="4">
                  <c:v>Казачка 19</c:v>
                </c:pt>
                <c:pt idx="5">
                  <c:v>Боярыня 23</c:v>
                </c:pt>
                <c:pt idx="6">
                  <c:v>Лунный свет 20</c:v>
                </c:pt>
                <c:pt idx="7">
                  <c:v>Лунный свет 19</c:v>
                </c:pt>
                <c:pt idx="8">
                  <c:v>Посадский 18</c:v>
                </c:pt>
                <c:pt idx="9">
                  <c:v>Сиреневый туман 7</c:v>
                </c:pt>
                <c:pt idx="10">
                  <c:v>Караван 5</c:v>
                </c:pt>
                <c:pt idx="11">
                  <c:v>Караван 7</c:v>
                </c:pt>
                <c:pt idx="12">
                  <c:v>Караван 10</c:v>
                </c:pt>
                <c:pt idx="13">
                  <c:v>Печатный пряник 20</c:v>
                </c:pt>
                <c:pt idx="14">
                  <c:v>Караван 0</c:v>
                </c:pt>
                <c:pt idx="15">
                  <c:v>Рябина 19</c:v>
                </c:pt>
                <c:pt idx="16">
                  <c:v>Небесный 10</c:v>
                </c:pt>
                <c:pt idx="17">
                  <c:v>Русские сезоны 17</c:v>
                </c:pt>
                <c:pt idx="18">
                  <c:v>Летние фантазии 18</c:v>
                </c:pt>
                <c:pt idx="19">
                  <c:v>Сиреневый туман 19</c:v>
                </c:pt>
                <c:pt idx="20">
                  <c:v>Небесный 18</c:v>
                </c:pt>
                <c:pt idx="21">
                  <c:v>Посадский 7</c:v>
                </c:pt>
                <c:pt idx="22">
                  <c:v>Боярыня 24</c:v>
                </c:pt>
                <c:pt idx="23">
                  <c:v>Русские сезоны 16</c:v>
                </c:pt>
                <c:pt idx="24">
                  <c:v>Рябина 22</c:v>
                </c:pt>
                <c:pt idx="25">
                  <c:v>Русские сезоны 19</c:v>
                </c:pt>
                <c:pt idx="26">
                  <c:v>Боярыня 25</c:v>
                </c:pt>
                <c:pt idx="27">
                  <c:v>Караван 14</c:v>
                </c:pt>
                <c:pt idx="28">
                  <c:v>Рябинушка 18</c:v>
                </c:pt>
                <c:pt idx="29">
                  <c:v>Лунный свет 8</c:v>
                </c:pt>
                <c:pt idx="30">
                  <c:v>Русские сезоны 18</c:v>
                </c:pt>
                <c:pt idx="31">
                  <c:v>Лунный свет 21</c:v>
                </c:pt>
                <c:pt idx="32">
                  <c:v>Русские сезоны 14</c:v>
                </c:pt>
                <c:pt idx="33">
                  <c:v>Сиреневый туман 14</c:v>
                </c:pt>
                <c:pt idx="34">
                  <c:v>Лирика 19</c:v>
                </c:pt>
                <c:pt idx="35">
                  <c:v>Караван 30</c:v>
                </c:pt>
                <c:pt idx="36">
                  <c:v>Рябина 27</c:v>
                </c:pt>
                <c:pt idx="37">
                  <c:v>Посадский 14</c:v>
                </c:pt>
                <c:pt idx="38">
                  <c:v>Печатный пряник 18</c:v>
                </c:pt>
                <c:pt idx="39">
                  <c:v>Печатный пряник 19</c:v>
                </c:pt>
              </c:strCache>
            </c:strRef>
          </c:cat>
          <c:val>
            <c:numRef>
              <c:f>stat!$B$37:$B$76</c:f>
              <c:numCache>
                <c:formatCode>General</c:formatCode>
                <c:ptCount val="40"/>
                <c:pt idx="0">
                  <c:v>20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22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  <c:pt idx="8">
                  <c:v>25</c:v>
                </c:pt>
                <c:pt idx="9">
                  <c:v>26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28</c:v>
                </c:pt>
                <c:pt idx="14">
                  <c:v>30</c:v>
                </c:pt>
                <c:pt idx="15">
                  <c:v>30</c:v>
                </c:pt>
                <c:pt idx="16">
                  <c:v>31</c:v>
                </c:pt>
                <c:pt idx="17">
                  <c:v>32</c:v>
                </c:pt>
                <c:pt idx="18">
                  <c:v>32</c:v>
                </c:pt>
                <c:pt idx="19">
                  <c:v>34</c:v>
                </c:pt>
                <c:pt idx="20">
                  <c:v>34</c:v>
                </c:pt>
                <c:pt idx="21">
                  <c:v>37</c:v>
                </c:pt>
                <c:pt idx="22">
                  <c:v>37</c:v>
                </c:pt>
                <c:pt idx="23">
                  <c:v>38</c:v>
                </c:pt>
                <c:pt idx="24">
                  <c:v>39</c:v>
                </c:pt>
                <c:pt idx="25">
                  <c:v>42</c:v>
                </c:pt>
                <c:pt idx="26">
                  <c:v>44</c:v>
                </c:pt>
                <c:pt idx="27">
                  <c:v>44</c:v>
                </c:pt>
                <c:pt idx="28">
                  <c:v>45</c:v>
                </c:pt>
                <c:pt idx="29">
                  <c:v>46</c:v>
                </c:pt>
                <c:pt idx="30">
                  <c:v>48</c:v>
                </c:pt>
                <c:pt idx="31">
                  <c:v>52</c:v>
                </c:pt>
                <c:pt idx="32">
                  <c:v>56</c:v>
                </c:pt>
                <c:pt idx="33">
                  <c:v>56</c:v>
                </c:pt>
                <c:pt idx="34">
                  <c:v>65</c:v>
                </c:pt>
                <c:pt idx="35">
                  <c:v>76</c:v>
                </c:pt>
                <c:pt idx="36">
                  <c:v>78</c:v>
                </c:pt>
                <c:pt idx="37">
                  <c:v>88</c:v>
                </c:pt>
                <c:pt idx="38">
                  <c:v>91</c:v>
                </c:pt>
                <c:pt idx="39">
                  <c:v>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90"/>
  <sheetViews>
    <sheetView workbookViewId="0">
      <pane xSplit="2" ySplit="1" topLeftCell="HO2" activePane="bottomRight" state="frozen"/>
      <selection pane="topRight" activeCell="C1" sqref="C1"/>
      <selection pane="bottomLeft" activeCell="A2" sqref="A2"/>
      <selection pane="bottomRight" activeCell="HO1" sqref="HO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23" max="223" width="9.140625" style="3"/>
  </cols>
  <sheetData>
    <row r="1" spans="1:223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3" t="s">
        <v>118</v>
      </c>
    </row>
    <row r="2" spans="1:223" x14ac:dyDescent="0.3">
      <c r="A2" s="3" t="s">
        <v>0</v>
      </c>
    </row>
    <row r="3" spans="1:223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O3" s="3">
        <f>SUM(C3:HN3)</f>
        <v>15</v>
      </c>
    </row>
    <row r="4" spans="1:223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HO4" s="3">
        <f>SUM(C4:HN4)</f>
        <v>31</v>
      </c>
    </row>
    <row r="5" spans="1:223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 s="3">
        <f>SUM(C5:HN5)</f>
        <v>15</v>
      </c>
    </row>
    <row r="6" spans="1:223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O6" s="3">
        <f>SUM(C6:HN6)</f>
        <v>9</v>
      </c>
    </row>
    <row r="7" spans="1:223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HO7" s="3">
        <f>SUM(C7:HN7)</f>
        <v>11</v>
      </c>
    </row>
    <row r="8" spans="1:223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O8" s="3">
        <f>SUM(C8:HN8)</f>
        <v>34</v>
      </c>
    </row>
    <row r="9" spans="1:223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HO9" s="3">
        <f>SUM(C9:HN9)</f>
        <v>8</v>
      </c>
    </row>
    <row r="10" spans="1:223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HO10" s="3">
        <f>SUM(C10:HN10)</f>
        <v>4</v>
      </c>
    </row>
    <row r="11" spans="1:223" x14ac:dyDescent="0.3">
      <c r="A11" s="3" t="s">
        <v>1</v>
      </c>
    </row>
    <row r="12" spans="1:223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O12" s="3">
        <f>SUM(C12:HN12)</f>
        <v>56</v>
      </c>
    </row>
    <row r="13" spans="1:223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HO13" s="3">
        <f>SUM(C13:HN13)</f>
        <v>38</v>
      </c>
    </row>
    <row r="14" spans="1:223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HO14" s="3">
        <f>SUM(C14:HN14)</f>
        <v>32</v>
      </c>
    </row>
    <row r="15" spans="1:223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O15" s="3">
        <f>SUM(C15:HN15)</f>
        <v>48</v>
      </c>
    </row>
    <row r="16" spans="1:223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O16" s="3">
        <f>SUM(C16:HN16)</f>
        <v>42</v>
      </c>
    </row>
    <row r="17" spans="1:223" x14ac:dyDescent="0.3">
      <c r="A17" s="3" t="s">
        <v>2</v>
      </c>
    </row>
    <row r="18" spans="1:223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 s="3">
        <f>SUM(C18:HN18)</f>
        <v>26</v>
      </c>
    </row>
    <row r="19" spans="1:223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 s="3">
        <f>SUM(C19:HK19)</f>
        <v>56</v>
      </c>
    </row>
    <row r="20" spans="1:223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O20" s="3">
        <f>SUM(C20:HN20)</f>
        <v>17</v>
      </c>
    </row>
    <row r="21" spans="1:223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HO21" s="3">
        <f>SUM(C21:HN21)</f>
        <v>14</v>
      </c>
    </row>
    <row r="22" spans="1:223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 s="3">
        <f>SUM(C22:HN22)</f>
        <v>34</v>
      </c>
    </row>
    <row r="23" spans="1:223" x14ac:dyDescent="0.3">
      <c r="A23" s="3" t="s">
        <v>3</v>
      </c>
    </row>
    <row r="24" spans="1:223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HO24" s="3">
        <f>SUM(C24:HN24)</f>
        <v>8</v>
      </c>
    </row>
    <row r="25" spans="1:223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O25" s="3">
        <f>SUM(C25:HN25)</f>
        <v>19</v>
      </c>
    </row>
    <row r="26" spans="1:223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O26" s="3">
        <f>SUM(C26:HN26)</f>
        <v>65</v>
      </c>
    </row>
    <row r="27" spans="1:223" x14ac:dyDescent="0.3">
      <c r="A27" s="3" t="s">
        <v>4</v>
      </c>
    </row>
    <row r="28" spans="1:223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 s="3">
        <f>SUM(C28:HN28)</f>
        <v>10</v>
      </c>
    </row>
    <row r="29" spans="1:223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HL29">
        <v>1</v>
      </c>
      <c r="HO29" s="3">
        <f>SUM(C29:HN29)</f>
        <v>10</v>
      </c>
    </row>
    <row r="30" spans="1:223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O30" s="3">
        <f>SUM(C30:HN30)</f>
        <v>46</v>
      </c>
    </row>
    <row r="31" spans="1:223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HO31" s="3">
        <f>SUM(C31:HN31)</f>
        <v>2</v>
      </c>
    </row>
    <row r="32" spans="1:223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HO32" s="3">
        <f>SUM(C32:HN32)</f>
        <v>16</v>
      </c>
    </row>
    <row r="33" spans="1:223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O33" s="3">
        <f>SUM(C33:HN33)</f>
        <v>24</v>
      </c>
    </row>
    <row r="34" spans="1:223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HO34" s="3">
        <f>SUM(C34:HN34)</f>
        <v>23</v>
      </c>
    </row>
    <row r="35" spans="1:223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HO35" s="3">
        <f>SUM(C35:HN35)</f>
        <v>52</v>
      </c>
    </row>
    <row r="36" spans="1:223" x14ac:dyDescent="0.3">
      <c r="A36" s="3" t="s">
        <v>5</v>
      </c>
    </row>
    <row r="37" spans="1:223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HO37" s="3">
        <f>SUM(C37:HN37)</f>
        <v>16</v>
      </c>
    </row>
    <row r="38" spans="1:223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HO38" s="3">
        <f>SUM(C38:HN38)</f>
        <v>21</v>
      </c>
    </row>
    <row r="39" spans="1:223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HO39" s="3">
        <f>SUM(C39:HN39)</f>
        <v>4</v>
      </c>
    </row>
    <row r="40" spans="1:223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O40" s="3">
        <f>SUM(C40:HN40)</f>
        <v>20</v>
      </c>
    </row>
    <row r="41" spans="1:223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HG41">
        <v>1</v>
      </c>
      <c r="HO41" s="3">
        <f>SUM(C41:HN41)</f>
        <v>14</v>
      </c>
    </row>
    <row r="42" spans="1:223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O42" s="3">
        <f>SUM(C42:HN42)</f>
        <v>14</v>
      </c>
    </row>
    <row r="43" spans="1:223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O43">
        <v>1</v>
      </c>
      <c r="HB43">
        <v>1</v>
      </c>
      <c r="HG43">
        <v>1</v>
      </c>
      <c r="HJ43">
        <v>1</v>
      </c>
      <c r="HN43">
        <v>1</v>
      </c>
      <c r="HO43" s="3">
        <f>SUM(C43:HN43)</f>
        <v>21</v>
      </c>
    </row>
    <row r="44" spans="1:223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O44" s="3">
        <f>SUM(C44:HN44)</f>
        <v>22</v>
      </c>
    </row>
    <row r="45" spans="1:223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O45" s="3">
        <f>SUM(C45:HN45)</f>
        <v>37</v>
      </c>
    </row>
    <row r="46" spans="1:223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 s="3">
        <f>SUM(C46:HN46)</f>
        <v>44</v>
      </c>
    </row>
    <row r="47" spans="1:223" x14ac:dyDescent="0.3">
      <c r="A47" s="3" t="s">
        <v>6</v>
      </c>
    </row>
    <row r="48" spans="1:223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O48" s="3">
        <f>SUM(C48:HN48)</f>
        <v>37</v>
      </c>
    </row>
    <row r="49" spans="1:223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O49" s="3">
        <f>SUM(C49:HN49)</f>
        <v>19</v>
      </c>
    </row>
    <row r="50" spans="1:223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 s="3">
        <f>SUM(C50:HN50)</f>
        <v>88</v>
      </c>
    </row>
    <row r="51" spans="1:223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HO51" s="3">
        <f>SUM(C51:HN51)</f>
        <v>25</v>
      </c>
    </row>
    <row r="52" spans="1:223" x14ac:dyDescent="0.3">
      <c r="A52" s="3" t="s">
        <v>7</v>
      </c>
    </row>
    <row r="53" spans="1:223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O53" s="3">
        <f>SUM(C53:HL53)</f>
        <v>91</v>
      </c>
    </row>
    <row r="54" spans="1:223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 s="3">
        <f>SUM(C54:HN54)</f>
        <v>94</v>
      </c>
    </row>
    <row r="55" spans="1:223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O55" s="3">
        <f>SUM(C55:HN55)</f>
        <v>28</v>
      </c>
    </row>
    <row r="56" spans="1:223" x14ac:dyDescent="0.3">
      <c r="A56" s="3" t="s">
        <v>8</v>
      </c>
    </row>
    <row r="57" spans="1:223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O57" s="3">
        <f>SUM(C57:HN57)</f>
        <v>17</v>
      </c>
    </row>
    <row r="58" spans="1:223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HO58" s="3">
        <f>SUM(C58:HN58)</f>
        <v>5</v>
      </c>
    </row>
    <row r="59" spans="1:223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HO59" s="3">
        <f>SUM(C59:HN59)</f>
        <v>14</v>
      </c>
    </row>
    <row r="60" spans="1:223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O60" s="3">
        <f>SUM(C60:HN60)</f>
        <v>30</v>
      </c>
    </row>
    <row r="61" spans="1:223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HO61" s="3">
        <f>SUM(C61:HN61)</f>
        <v>6</v>
      </c>
    </row>
    <row r="62" spans="1:223" x14ac:dyDescent="0.3">
      <c r="A62" s="3">
        <v>21</v>
      </c>
      <c r="B62" s="1" t="str">
        <f t="shared" si="8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HO62" s="3">
        <f>SUM(C62:HN62)</f>
        <v>14</v>
      </c>
    </row>
    <row r="63" spans="1:223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O63" s="3">
        <f>SUM(C63:HN63)</f>
        <v>39</v>
      </c>
    </row>
    <row r="64" spans="1:223" x14ac:dyDescent="0.3">
      <c r="A64" s="3">
        <v>27</v>
      </c>
      <c r="B64" s="1" t="str">
        <f t="shared" si="8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O64" s="3">
        <f>SUM(C64:HN64)</f>
        <v>78</v>
      </c>
    </row>
    <row r="65" spans="1:223" x14ac:dyDescent="0.3">
      <c r="A65" s="3" t="s">
        <v>9</v>
      </c>
    </row>
    <row r="66" spans="1:223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HO66" s="3">
        <f>SUM(C66:HN66)</f>
        <v>7</v>
      </c>
    </row>
    <row r="67" spans="1:223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O67" s="3">
        <f>SUM(C67:HN67)</f>
        <v>5</v>
      </c>
    </row>
    <row r="68" spans="1:223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HO68" s="3">
        <f>SUM(C68:HN68)</f>
        <v>9</v>
      </c>
    </row>
    <row r="69" spans="1:223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O69" s="3">
        <f>SUM(C69:HN69)</f>
        <v>22</v>
      </c>
    </row>
    <row r="70" spans="1:223" x14ac:dyDescent="0.3">
      <c r="A70" s="3" t="s">
        <v>10</v>
      </c>
    </row>
    <row r="71" spans="1:223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HO71" s="3">
        <f>SUM(C71:HN71)</f>
        <v>21</v>
      </c>
    </row>
    <row r="72" spans="1:223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O72" s="3">
        <f>SUM(C72:HN72)</f>
        <v>32</v>
      </c>
    </row>
    <row r="73" spans="1:223" x14ac:dyDescent="0.3">
      <c r="A73" s="3" t="s">
        <v>11</v>
      </c>
    </row>
    <row r="74" spans="1:223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O74" s="3">
        <f>SUM(C74:HN74)</f>
        <v>30</v>
      </c>
    </row>
    <row r="75" spans="1:223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HO75" s="3">
        <f>SUM(C75:HN75)</f>
        <v>18</v>
      </c>
    </row>
    <row r="76" spans="1:223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O76" s="3">
        <f>SUM(C76:HN76)</f>
        <v>26</v>
      </c>
    </row>
    <row r="77" spans="1:223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 s="3">
        <f>SUM(C77:HN77)</f>
        <v>27</v>
      </c>
    </row>
    <row r="78" spans="1:223" x14ac:dyDescent="0.3">
      <c r="A78" s="3">
        <v>9</v>
      </c>
      <c r="B78" s="1" t="str">
        <f t="shared" si="10"/>
        <v>Караван 9</v>
      </c>
      <c r="O78">
        <v>1</v>
      </c>
      <c r="ET78">
        <v>1</v>
      </c>
      <c r="HO78" s="3">
        <f>SUM(C78:HN78)</f>
        <v>2</v>
      </c>
    </row>
    <row r="79" spans="1:223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O79" s="3">
        <f>SUM(C79:HN79)</f>
        <v>28</v>
      </c>
    </row>
    <row r="80" spans="1:223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 s="3">
        <f>SUM(C80:HN80)</f>
        <v>44</v>
      </c>
    </row>
    <row r="81" spans="1:223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O81" s="3">
        <f>SUM(C81:HN81)</f>
        <v>76</v>
      </c>
    </row>
    <row r="82" spans="1:223" x14ac:dyDescent="0.3">
      <c r="A82" s="3" t="s">
        <v>12</v>
      </c>
    </row>
    <row r="83" spans="1:223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HO83" s="3">
        <f>SUM(C83:HN83)</f>
        <v>9</v>
      </c>
    </row>
    <row r="84" spans="1:223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HO84" s="3">
        <f>SUM(C84:HN84)</f>
        <v>4</v>
      </c>
    </row>
    <row r="85" spans="1:223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HO85" s="3">
        <f>SUM(C85:HN85)</f>
        <v>11</v>
      </c>
    </row>
    <row r="86" spans="1:223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HO86" s="3">
        <f>SUM(C86:HN86)</f>
        <v>7</v>
      </c>
    </row>
    <row r="87" spans="1:223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HO87" s="3">
        <f>SUM(C87:HN87)</f>
        <v>2</v>
      </c>
    </row>
    <row r="88" spans="1:223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HO88" s="3">
        <f>SUM(C88:HN88)</f>
        <v>8</v>
      </c>
    </row>
    <row r="89" spans="1:223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O89" s="3">
        <f>SUM(C89:HN89)</f>
        <v>45</v>
      </c>
    </row>
    <row r="90" spans="1:223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7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4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6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32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6</v>
      </c>
      <c r="CZ90" s="1">
        <f t="shared" si="13"/>
        <v>5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6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4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HN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3</v>
      </c>
      <c r="HB90" s="1">
        <f t="shared" si="16"/>
        <v>13</v>
      </c>
      <c r="HC90" s="1">
        <f t="shared" si="16"/>
        <v>2</v>
      </c>
      <c r="HD90" s="1">
        <f t="shared" si="16"/>
        <v>10</v>
      </c>
      <c r="HE90" s="1">
        <f t="shared" si="16"/>
        <v>5</v>
      </c>
      <c r="HF90" s="1">
        <f t="shared" si="16"/>
        <v>2</v>
      </c>
      <c r="HG90" s="1">
        <f t="shared" si="16"/>
        <v>34</v>
      </c>
      <c r="HH90" s="1">
        <f t="shared" si="16"/>
        <v>17</v>
      </c>
      <c r="HI90" s="1">
        <f t="shared" si="16"/>
        <v>4</v>
      </c>
      <c r="HJ90" s="1">
        <f t="shared" si="16"/>
        <v>36</v>
      </c>
      <c r="HK90" s="1">
        <f t="shared" si="16"/>
        <v>3</v>
      </c>
      <c r="HL90" s="1">
        <f t="shared" si="16"/>
        <v>28</v>
      </c>
      <c r="HM90" s="1">
        <f t="shared" si="16"/>
        <v>3</v>
      </c>
      <c r="HN90" s="1">
        <f t="shared" si="16"/>
        <v>19</v>
      </c>
      <c r="HO90" s="3">
        <f>SUM(C90:HN90)</f>
        <v>1997</v>
      </c>
    </row>
  </sheetData>
  <autoFilter ref="A1:HO90"/>
  <conditionalFormatting sqref="HO2:HO89">
    <cfRule type="top10" dxfId="1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opLeftCell="A4"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CONCATENATE(users!$A$82," ",users!A84)</f>
        <v>Рябинушка 5</v>
      </c>
      <c r="B7">
        <f>HLOOKUP($B$1,users!$1:$89,84,0)</f>
        <v>4</v>
      </c>
    </row>
    <row r="8" spans="1:2" x14ac:dyDescent="0.25">
      <c r="A8" t="str">
        <f>CONCATENATE(users!$A$56," ",users!A58)</f>
        <v>Рябина 9</v>
      </c>
      <c r="B8">
        <f>HLOOKUP($B$1,users!$1:$89,58,0)</f>
        <v>5</v>
      </c>
    </row>
    <row r="9" spans="1:2" x14ac:dyDescent="0.25">
      <c r="A9" t="str">
        <f>CONCATENATE(users!$A$65," ",users!A67)</f>
        <v>Казачка 16</v>
      </c>
      <c r="B9">
        <f>HLOOKUP($B$1,users!$1:$89,67,0)</f>
        <v>5</v>
      </c>
    </row>
    <row r="10" spans="1:2" x14ac:dyDescent="0.25">
      <c r="A10" t="str">
        <f>CONCATENATE(users!$A$56," ",users!A61)</f>
        <v>Рябина 20</v>
      </c>
      <c r="B10">
        <f>HLOOKUP($B$1,users!$1:$89,61,0)</f>
        <v>6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7</v>
      </c>
    </row>
    <row r="12" spans="1:2" x14ac:dyDescent="0.25">
      <c r="A12" t="str">
        <f>CONCATENATE(users!$A$65," ",users!A66)</f>
        <v>Казачка 7</v>
      </c>
      <c r="B12">
        <f>HLOOKUP($B$1,users!$1:$89,66,0)</f>
        <v>7</v>
      </c>
    </row>
    <row r="13" spans="1:2" x14ac:dyDescent="0.25">
      <c r="A13" t="str">
        <f>CONCATENATE(users!$A$23," ",users!A24)</f>
        <v>Лирика 13</v>
      </c>
      <c r="B13">
        <f>HLOOKUP($B$1,users!$1:$89,24,0)</f>
        <v>8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8</v>
      </c>
    </row>
    <row r="16" spans="1:2" x14ac:dyDescent="0.25">
      <c r="A16" t="str">
        <f>CONCATENATE(users!$A$82," ",users!A83)</f>
        <v>Рябинушка 0</v>
      </c>
      <c r="B16">
        <f>HLOOKUP($B$1,users!$1:$89,83,0)</f>
        <v>9</v>
      </c>
    </row>
    <row r="17" spans="1:2" x14ac:dyDescent="0.25">
      <c r="A17" t="str">
        <f>CONCATENATE(users!$A$2," ",users!A6)</f>
        <v>Небесный 14</v>
      </c>
      <c r="B17">
        <f>HLOOKUP($B$1,users!$1:$89,6,0)</f>
        <v>9</v>
      </c>
    </row>
    <row r="18" spans="1:2" x14ac:dyDescent="0.25">
      <c r="A18" t="str">
        <f>CONCATENATE(users!$A$65," ",users!A68)</f>
        <v>Казачка 17</v>
      </c>
      <c r="B18">
        <f>HLOOKUP($B$1,users!$1:$89,68,0)</f>
        <v>9</v>
      </c>
    </row>
    <row r="19" spans="1:2" x14ac:dyDescent="0.25">
      <c r="A19" t="str">
        <f>CONCATENATE(users!$A$27," ",users!A29)</f>
        <v>Лунный свет 7</v>
      </c>
      <c r="B19">
        <f>HLOOKUP($B$1,users!$1:$89,29,0)</f>
        <v>10</v>
      </c>
    </row>
    <row r="20" spans="1:2" x14ac:dyDescent="0.25">
      <c r="A20" t="str">
        <f>CONCATENATE(users!$A$27," ",users!A28)</f>
        <v>Лунный свет 3</v>
      </c>
      <c r="B20">
        <f>HLOOKUP($B$1,users!$1:$89,28,0)</f>
        <v>10</v>
      </c>
    </row>
    <row r="21" spans="1:2" x14ac:dyDescent="0.25">
      <c r="A21" t="str">
        <f>CONCATENATE(users!$A$82," ",users!A85)</f>
        <v>Рябинушка 7</v>
      </c>
      <c r="B21">
        <f>HLOOKUP($B$1,users!$1:$89,85,0)</f>
        <v>11</v>
      </c>
    </row>
    <row r="22" spans="1:2" x14ac:dyDescent="0.25">
      <c r="A22" t="str">
        <f>CONCATENATE(users!$A$2," ",users!A7)</f>
        <v>Небесный 17</v>
      </c>
      <c r="B22">
        <f>HLOOKUP($B$1,users!$1:$89,7,0)</f>
        <v>11</v>
      </c>
    </row>
    <row r="23" spans="1:2" x14ac:dyDescent="0.25">
      <c r="A23" t="str">
        <f>CONCATENATE(users!$A$36," ",users!A42)</f>
        <v>Боярыня 21</v>
      </c>
      <c r="B23">
        <f>HLOOKUP($B$1,users!$1:$89,42,0)</f>
        <v>14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14</v>
      </c>
    </row>
    <row r="25" spans="1:2" x14ac:dyDescent="0.25">
      <c r="A25" t="str">
        <f>CONCATENATE(users!$A$56," ",users!A59)</f>
        <v>Рябина 18</v>
      </c>
      <c r="B25">
        <f>HLOOKUP($B$1,users!$1:$89,59,0)</f>
        <v>14</v>
      </c>
    </row>
    <row r="26" spans="1:2" x14ac:dyDescent="0.25">
      <c r="A26" t="str">
        <f>CONCATENATE(users!$A$36," ",users!A41)</f>
        <v>Боярыня 20</v>
      </c>
      <c r="B26">
        <f>HLOOKUP($B$1,users!$1:$89,41,0)</f>
        <v>14</v>
      </c>
    </row>
    <row r="27" spans="1:2" x14ac:dyDescent="0.25">
      <c r="A27" t="str">
        <f>CONCATENATE(users!$A$56," ",users!A62)</f>
        <v>Рябина 21</v>
      </c>
      <c r="B27">
        <f>HLOOKUP($B$1,users!$1:$89,62,0)</f>
        <v>14</v>
      </c>
    </row>
    <row r="28" spans="1:2" x14ac:dyDescent="0.25">
      <c r="A28" t="str">
        <f>CONCATENATE(users!$A$2," ",users!A5)</f>
        <v>Небесный 13</v>
      </c>
      <c r="B28">
        <f>HLOOKUP($B$1,users!$1:$89,5,0)</f>
        <v>15</v>
      </c>
    </row>
    <row r="29" spans="1:2" x14ac:dyDescent="0.25">
      <c r="A29" t="str">
        <f>CONCATENATE(users!$A$2," ",users!A3)</f>
        <v>Небесный 9</v>
      </c>
      <c r="B29">
        <f>HLOOKUP($B$1,users!$1:$89,3,0)</f>
        <v>15</v>
      </c>
    </row>
    <row r="30" spans="1:2" x14ac:dyDescent="0.25">
      <c r="A30" t="str">
        <f>CONCATENATE(users!$A$27," ",users!A32)</f>
        <v>Лунный свет 18</v>
      </c>
      <c r="B30">
        <f>HLOOKUP($B$1,users!$1:$89,32,0)</f>
        <v>16</v>
      </c>
    </row>
    <row r="31" spans="1:2" x14ac:dyDescent="0.25">
      <c r="A31" t="str">
        <f>CONCATENATE(users!$A$36," ",users!A37)</f>
        <v>Боярыня 10</v>
      </c>
      <c r="B31">
        <f>HLOOKUP($B$1,users!$1:$89,37,0)</f>
        <v>16</v>
      </c>
    </row>
    <row r="32" spans="1:2" x14ac:dyDescent="0.25">
      <c r="A32" t="str">
        <f>CONCATENATE(users!$A$56," ",users!A57)</f>
        <v>Рябина 7</v>
      </c>
      <c r="B32">
        <f>HLOOKUP($B$1,users!$1:$89,57,0)</f>
        <v>17</v>
      </c>
    </row>
    <row r="33" spans="1:2" x14ac:dyDescent="0.25">
      <c r="A33" t="str">
        <f>CONCATENATE(users!$A$17," ",users!A20)</f>
        <v>Сиреневый туман 17</v>
      </c>
      <c r="B33">
        <f>HLOOKUP($B$1,users!$1:$89,20,0)</f>
        <v>17</v>
      </c>
    </row>
    <row r="34" spans="1:2" x14ac:dyDescent="0.25">
      <c r="A34" t="str">
        <f>CONCATENATE(users!$A$73," ",users!A75)</f>
        <v>Караван 2</v>
      </c>
      <c r="B34">
        <f>HLOOKUP($B$1,users!$1:$89,75,0)</f>
        <v>18</v>
      </c>
    </row>
    <row r="35" spans="1:2" x14ac:dyDescent="0.25">
      <c r="A35" t="str">
        <f>CONCATENATE(users!$A$23," ",users!A25)</f>
        <v>Лирика 18</v>
      </c>
      <c r="B35">
        <f>HLOOKUP($B$1,users!$1:$89,25,0)</f>
        <v>19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19</v>
      </c>
    </row>
    <row r="37" spans="1:2" x14ac:dyDescent="0.25">
      <c r="A37" t="str">
        <f>CONCATENATE(users!$A$36," ",users!A40)</f>
        <v>Боярыня 19</v>
      </c>
      <c r="B37">
        <f>HLOOKUP($B$1,users!$1:$89,40,0)</f>
        <v>20</v>
      </c>
    </row>
    <row r="38" spans="1:2" x14ac:dyDescent="0.25">
      <c r="A38" t="str">
        <f>CONCATENATE(users!$A$36," ",users!A43)</f>
        <v>Боярыня 22</v>
      </c>
      <c r="B38">
        <f>HLOOKUP($B$1,users!$1:$89,43,0)</f>
        <v>21</v>
      </c>
    </row>
    <row r="39" spans="1:2" x14ac:dyDescent="0.25">
      <c r="A39" t="str">
        <f>CONCATENATE(users!$A$36," ",users!A38)</f>
        <v>Боярыня 12</v>
      </c>
      <c r="B39">
        <f>HLOOKUP($B$1,users!$1:$89,38,0)</f>
        <v>21</v>
      </c>
    </row>
    <row r="40" spans="1:2" x14ac:dyDescent="0.25">
      <c r="A40" t="str">
        <f>CONCATENATE(users!$A$70," ",users!A71)</f>
        <v>Летние фантазии 3</v>
      </c>
      <c r="B40">
        <f>HLOOKUP($B$1,users!$1:$89,71,0)</f>
        <v>21</v>
      </c>
    </row>
    <row r="41" spans="1:2" x14ac:dyDescent="0.25">
      <c r="A41" t="str">
        <f>CONCATENATE(users!$A$65," ",users!A69)</f>
        <v>Казачка 19</v>
      </c>
      <c r="B41">
        <f>HLOOKUP($B$1,users!$1:$89,69,0)</f>
        <v>22</v>
      </c>
    </row>
    <row r="42" spans="1:2" x14ac:dyDescent="0.25">
      <c r="A42" t="str">
        <f>CONCATENATE(users!$A$36," ",users!A44)</f>
        <v>Боярыня 23</v>
      </c>
      <c r="B42">
        <f>HLOOKUP($B$1,users!$1:$89,44,0)</f>
        <v>22</v>
      </c>
    </row>
    <row r="43" spans="1:2" x14ac:dyDescent="0.25">
      <c r="A43" t="str">
        <f>CONCATENATE(users!$A$27," ",users!A34)</f>
        <v>Лунный свет 20</v>
      </c>
      <c r="B43">
        <f>HLOOKUP($B$1,users!$1:$89,34,0)</f>
        <v>23</v>
      </c>
    </row>
    <row r="44" spans="1:2" x14ac:dyDescent="0.25">
      <c r="A44" t="str">
        <f>CONCATENATE(users!$A$27," ",users!A33)</f>
        <v>Лунный свет 19</v>
      </c>
      <c r="B44">
        <f>HLOOKUP($B$1,users!$1:$89,33,0)</f>
        <v>24</v>
      </c>
    </row>
    <row r="45" spans="1:2" x14ac:dyDescent="0.25">
      <c r="A45" t="str">
        <f>CONCATENATE(users!$A$47," ",users!A51)</f>
        <v>Посадский 18</v>
      </c>
      <c r="B45">
        <f>HLOOKUP($B$1,users!$1:$89,51,0)</f>
        <v>25</v>
      </c>
    </row>
    <row r="46" spans="1:2" x14ac:dyDescent="0.25">
      <c r="A46" t="str">
        <f>CONCATENATE(users!$A$17," ",users!A18)</f>
        <v>Сиреневый туман 7</v>
      </c>
      <c r="B46">
        <f>HLOOKUP($B$1,users!$1:$89,18,0)</f>
        <v>26</v>
      </c>
    </row>
    <row r="47" spans="1:2" x14ac:dyDescent="0.25">
      <c r="A47" t="str">
        <f>CONCATENATE(users!$A$73," ",users!A76)</f>
        <v>Караван 5</v>
      </c>
      <c r="B47">
        <f>HLOOKUP($B$1,users!$1:$89,76,0)</f>
        <v>26</v>
      </c>
    </row>
    <row r="48" spans="1:2" x14ac:dyDescent="0.25">
      <c r="A48" t="str">
        <f>CONCATENATE(users!$A$73," ",users!A77)</f>
        <v>Караван 7</v>
      </c>
      <c r="B48">
        <f>HLOOKUP($B$1,users!$1:$89,77,0)</f>
        <v>27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28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28</v>
      </c>
    </row>
    <row r="51" spans="1:2" x14ac:dyDescent="0.25">
      <c r="A51" t="str">
        <f>CONCATENATE(users!$A$73," ",users!A74)</f>
        <v>Караван 0</v>
      </c>
      <c r="B51">
        <f>HLOOKUP($B$1,users!$1:$89,74,0)</f>
        <v>30</v>
      </c>
    </row>
    <row r="52" spans="1:2" x14ac:dyDescent="0.25">
      <c r="A52" t="str">
        <f>CONCATENATE(users!$A$56," ",users!A60)</f>
        <v>Рябина 19</v>
      </c>
      <c r="B52">
        <f>HLOOKUP($B$1,users!$1:$89,60,0)</f>
        <v>30</v>
      </c>
    </row>
    <row r="53" spans="1:2" x14ac:dyDescent="0.25">
      <c r="A53" t="str">
        <f>CONCATENATE(users!$A$2," ",users!A4)</f>
        <v>Небесный 10</v>
      </c>
      <c r="B53">
        <f>HLOOKUP($B$1,users!$1:$89,4,0)</f>
        <v>31</v>
      </c>
    </row>
    <row r="54" spans="1:2" x14ac:dyDescent="0.25">
      <c r="A54" t="str">
        <f>CONCATENATE(users!$A$11," ",users!A14)</f>
        <v>Русские сезоны 17</v>
      </c>
      <c r="B54">
        <f>HLOOKUP($B$1,users!$1:$89,14,0)</f>
        <v>32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32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34</v>
      </c>
    </row>
    <row r="57" spans="1:2" x14ac:dyDescent="0.25">
      <c r="A57" t="str">
        <f>CONCATENATE(users!$A$2," ",users!A8)</f>
        <v>Небесный 18</v>
      </c>
      <c r="B57">
        <f>HLOOKUP($B$1,users!$1:$89,8,0)</f>
        <v>34</v>
      </c>
    </row>
    <row r="58" spans="1:2" x14ac:dyDescent="0.25">
      <c r="A58" t="str">
        <f>CONCATENATE(users!$A$47," ",users!A48)</f>
        <v>Посадский 7</v>
      </c>
      <c r="B58">
        <f>HLOOKUP($B$1,users!$1:$89,48,0)</f>
        <v>37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37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38</v>
      </c>
    </row>
    <row r="61" spans="1:2" x14ac:dyDescent="0.25">
      <c r="A61" t="str">
        <f>CONCATENATE(users!$A$56," ",users!A63)</f>
        <v>Рябина 22</v>
      </c>
      <c r="B61">
        <f>HLOOKUP($B$1,users!$1:$89,63,0)</f>
        <v>39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42</v>
      </c>
    </row>
    <row r="63" spans="1:2" x14ac:dyDescent="0.25">
      <c r="A63" t="str">
        <f>CONCATENATE(users!$A$36," ",users!A46)</f>
        <v>Боярыня 25</v>
      </c>
      <c r="B63">
        <f>HLOOKUP($B$1,users!$1:$89,46,0)</f>
        <v>44</v>
      </c>
    </row>
    <row r="64" spans="1:2" x14ac:dyDescent="0.25">
      <c r="A64" t="str">
        <f>CONCATENATE(users!$A$73," ",users!A80)</f>
        <v>Караван 14</v>
      </c>
      <c r="B64">
        <f>HLOOKUP($B$1,users!$1:$89,80,0)</f>
        <v>44</v>
      </c>
    </row>
    <row r="65" spans="1:2" x14ac:dyDescent="0.25">
      <c r="A65" t="str">
        <f>CONCATENATE(users!$A$82," ",users!A89)</f>
        <v>Рябинушка 18</v>
      </c>
      <c r="B65">
        <f>HLOOKUP($B$1,users!$1:$89,89,0)</f>
        <v>45</v>
      </c>
    </row>
    <row r="66" spans="1:2" x14ac:dyDescent="0.25">
      <c r="A66" t="str">
        <f>CONCATENATE(users!$A$27," ",users!A30)</f>
        <v>Лунный свет 8</v>
      </c>
      <c r="B66">
        <f>HLOOKUP($B$1,users!$1:$89,30,0)</f>
        <v>46</v>
      </c>
    </row>
    <row r="67" spans="1:2" x14ac:dyDescent="0.25">
      <c r="A67" t="str">
        <f>CONCATENATE(users!$A$11," ",users!A15)</f>
        <v>Русские сезоны 18</v>
      </c>
      <c r="B67">
        <f>HLOOKUP($B$1,users!$1:$89,15,0)</f>
        <v>48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52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56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56</v>
      </c>
    </row>
    <row r="71" spans="1:2" x14ac:dyDescent="0.25">
      <c r="A71" t="str">
        <f>CONCATENATE(users!$A$23," ",users!A26)</f>
        <v>Лирика 19</v>
      </c>
      <c r="B71">
        <f>HLOOKUP($B$1,users!$1:$89,26,0)</f>
        <v>65</v>
      </c>
    </row>
    <row r="72" spans="1:2" x14ac:dyDescent="0.25">
      <c r="A72" t="str">
        <f>CONCATENATE(users!$A$73," ",users!A81)</f>
        <v>Караван 30</v>
      </c>
      <c r="B72">
        <f>HLOOKUP($B$1,users!$1:$89,81,0)</f>
        <v>76</v>
      </c>
    </row>
    <row r="73" spans="1:2" x14ac:dyDescent="0.25">
      <c r="A73" t="str">
        <f>CONCATENATE(users!$A$56," ",users!A64)</f>
        <v>Рябина 27</v>
      </c>
      <c r="B73">
        <f>HLOOKUP($B$1,users!$1:$89,64,0)</f>
        <v>78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88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91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94</v>
      </c>
    </row>
    <row r="77" spans="1:2" x14ac:dyDescent="0.25">
      <c r="B77" s="1">
        <f>SUM(B2:B76)</f>
        <v>1996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44</v>
      </c>
      <c r="D3" s="8" t="str">
        <f>CONCATENATE(users!$A$73," ",users!A81)</f>
        <v>Караван 30</v>
      </c>
      <c r="E3" s="8">
        <f>HLOOKUP($B$1,users!$1:$89,81,0)</f>
        <v>76</v>
      </c>
      <c r="G3" s="8" t="str">
        <f>CONCATENATE(users!$A$27," ",users!A35)</f>
        <v>Лунный свет 21</v>
      </c>
      <c r="H3" s="8">
        <f>HLOOKUP($B$1,users!$1:$89,35,0)</f>
        <v>52</v>
      </c>
      <c r="J3" s="8" t="str">
        <f>CONCATENATE(users!$A$56," ",users!A64)</f>
        <v>Рябина 27</v>
      </c>
      <c r="K3" s="8">
        <f>HLOOKUP($B$1,users!$1:$89,64,0)</f>
        <v>78</v>
      </c>
      <c r="M3" s="8" t="str">
        <f>CONCATENATE(users!$A$2," ",users!A8)</f>
        <v>Небесный 18</v>
      </c>
      <c r="N3" s="8">
        <f>HLOOKUP($B$1,users!$1:$89,8,0)</f>
        <v>34</v>
      </c>
      <c r="P3" s="8" t="str">
        <f>CONCATENATE(users!$A$82," ",users!A89)</f>
        <v>Рябинушка 18</v>
      </c>
      <c r="Q3" s="8">
        <f>HLOOKUP($B$1,users!$1:$89,89,0)</f>
        <v>45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37</v>
      </c>
      <c r="D4" s="4" t="str">
        <f>CONCATENATE(users!$A$73," ",users!A80)</f>
        <v>Караван 14</v>
      </c>
      <c r="E4" s="4">
        <f>HLOOKUP($B$1,users!$1:$89,80,0)</f>
        <v>44</v>
      </c>
      <c r="G4" s="4" t="str">
        <f>CONCATENATE(users!$A$27," ",users!A30)</f>
        <v>Лунный свет 8</v>
      </c>
      <c r="H4" s="4">
        <f>HLOOKUP($B$1,users!$1:$89,30,0)</f>
        <v>46</v>
      </c>
      <c r="J4" s="4" t="str">
        <f>CONCATENATE(users!$A$56," ",users!A63)</f>
        <v>Рябина 22</v>
      </c>
      <c r="K4" s="4">
        <f>HLOOKUP($B$1,users!$1:$89,63,0)</f>
        <v>39</v>
      </c>
      <c r="M4" s="4" t="str">
        <f>CONCATENATE(users!$A$2," ",users!A4)</f>
        <v>Небесный 10</v>
      </c>
      <c r="N4" s="4">
        <f>HLOOKUP($B$1,users!$1:$89,4,0)</f>
        <v>31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22</v>
      </c>
      <c r="D5" s="4" t="str">
        <f>CONCATENATE(users!$A$73," ",users!A74)</f>
        <v>Караван 0</v>
      </c>
      <c r="E5" s="4">
        <f>HLOOKUP($B$1,users!$1:$89,74,0)</f>
        <v>30</v>
      </c>
      <c r="G5" s="4" t="str">
        <f>CONCATENATE(users!$A$27," ",users!A33)</f>
        <v>Лунный свет 19</v>
      </c>
      <c r="H5" s="4">
        <f>HLOOKUP($B$1,users!$1:$89,33,0)</f>
        <v>24</v>
      </c>
      <c r="J5" s="4" t="str">
        <f>CONCATENATE(users!$A$56," ",users!A60)</f>
        <v>Рябина 19</v>
      </c>
      <c r="K5" s="4">
        <f>HLOOKUP($B$1,users!$1:$89,60,0)</f>
        <v>30</v>
      </c>
      <c r="M5" s="4" t="str">
        <f>CONCATENATE(users!$A$2," ",users!A3)</f>
        <v>Небесный 9</v>
      </c>
      <c r="N5" s="4">
        <f>HLOOKUP($B$1,users!$1:$89,3,0)</f>
        <v>15</v>
      </c>
      <c r="P5" s="4" t="str">
        <f>CONCATENATE(users!$A$82," ",users!A83)</f>
        <v>Рябинушка 0</v>
      </c>
      <c r="Q5" s="4">
        <f>HLOOKUP($B$1,users!$1:$89,83,0)</f>
        <v>9</v>
      </c>
    </row>
    <row r="6" spans="1:17" ht="15.75" x14ac:dyDescent="0.25">
      <c r="A6" s="4" t="str">
        <f>CONCATENATE(users!$A$36," ",users!A38)</f>
        <v>Боярыня 12</v>
      </c>
      <c r="B6" s="4">
        <f>HLOOKUP($B$1,users!$1:$89,38,0)</f>
        <v>21</v>
      </c>
      <c r="D6" s="4" t="str">
        <f>CONCATENATE(users!$A$73," ",users!A79)</f>
        <v>Караван 10</v>
      </c>
      <c r="E6" s="4">
        <f>HLOOKUP($B$1,users!$1:$89,79,0)</f>
        <v>28</v>
      </c>
      <c r="G6" s="4" t="str">
        <f>CONCATENATE(users!$A$27," ",users!A34)</f>
        <v>Лунный свет 20</v>
      </c>
      <c r="H6" s="4">
        <f>HLOOKUP($B$1,users!$1:$89,34,0)</f>
        <v>23</v>
      </c>
      <c r="J6" s="4" t="str">
        <f>CONCATENATE(users!$A$56," ",users!A57)</f>
        <v>Рябина 7</v>
      </c>
      <c r="K6" s="4">
        <f>HLOOKUP($B$1,users!$1:$89,57,0)</f>
        <v>17</v>
      </c>
      <c r="M6" s="4" t="str">
        <f>CONCATENATE(users!$A$2," ",users!A5)</f>
        <v>Небесный 13</v>
      </c>
      <c r="N6" s="4">
        <f>HLOOKUP($B$1,users!$1:$89,5,0)</f>
        <v>15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",users!A43)</f>
        <v>Боярыня 22</v>
      </c>
      <c r="B7" s="4">
        <f>HLOOKUP($B$1,users!$1:$89,43,0)</f>
        <v>21</v>
      </c>
      <c r="D7" s="4" t="str">
        <f>CONCATENATE(users!$A$73," ",users!A77)</f>
        <v>Караван 7</v>
      </c>
      <c r="E7" s="4">
        <f>HLOOKUP($B$1,users!$1:$89,77,0)</f>
        <v>27</v>
      </c>
      <c r="G7" s="4" t="str">
        <f>CONCATENATE(users!$A$27," ",users!A32)</f>
        <v>Лунный свет 18</v>
      </c>
      <c r="H7" s="4">
        <f>HLOOKUP($B$1,users!$1:$89,32,0)</f>
        <v>16</v>
      </c>
      <c r="J7" s="4" t="str">
        <f>CONCATENATE(users!$A$56," ",users!A62)</f>
        <v>Рябина 21</v>
      </c>
      <c r="K7" s="4">
        <f>HLOOKUP($B$1,users!$1:$89,62,0)</f>
        <v>14</v>
      </c>
      <c r="M7" s="4" t="str">
        <f>CONCATENATE(users!$A$2," ",users!A7)</f>
        <v>Небесный 17</v>
      </c>
      <c r="N7" s="4">
        <f>HLOOKUP($B$1,users!$1:$89,7,0)</f>
        <v>11</v>
      </c>
      <c r="P7" s="4" t="str">
        <f>CONCATENATE(users!$A$82," ",users!A86)</f>
        <v>Рябинушка 10</v>
      </c>
      <c r="Q7" s="4">
        <f>HLOOKUP($B$1,users!$1:$89,86,0)</f>
        <v>7</v>
      </c>
    </row>
    <row r="8" spans="1:17" ht="15.75" x14ac:dyDescent="0.25">
      <c r="A8" s="4" t="str">
        <f>CONCATENATE(users!$A$36," ",users!A40)</f>
        <v>Боярыня 19</v>
      </c>
      <c r="B8" s="4">
        <f>HLOOKUP($B$1,users!$1:$89,40,0)</f>
        <v>20</v>
      </c>
      <c r="D8" s="4" t="str">
        <f>CONCATENATE(users!$A$73," ",users!A76)</f>
        <v>Караван 5</v>
      </c>
      <c r="E8" s="4">
        <f>HLOOKUP($B$1,users!$1:$89,76,0)</f>
        <v>26</v>
      </c>
      <c r="G8" s="4" t="str">
        <f>CONCATENATE(users!$A$27," ",users!A28)</f>
        <v>Лунный свет 3</v>
      </c>
      <c r="H8" s="4">
        <f>HLOOKUP($B$1,users!$1:$89,28,0)</f>
        <v>10</v>
      </c>
      <c r="J8" s="4" t="str">
        <f>CONCATENATE(users!$A$56," ",users!A59)</f>
        <v>Рябина 18</v>
      </c>
      <c r="K8" s="4">
        <f>HLOOKUP($B$1,users!$1:$89,59,0)</f>
        <v>14</v>
      </c>
      <c r="M8" s="4" t="str">
        <f>CONCATENATE(users!$A$2," ",users!A6)</f>
        <v>Небесный 14</v>
      </c>
      <c r="N8" s="4">
        <f>HLOOKUP($B$1,users!$1:$89,6,0)</f>
        <v>9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18</v>
      </c>
      <c r="G9" s="4" t="str">
        <f>CONCATENATE(users!$A$27," ",users!A29)</f>
        <v>Лунный свет 7</v>
      </c>
      <c r="H9" s="4">
        <f>HLOOKUP($B$1,users!$1:$89,29,0)</f>
        <v>10</v>
      </c>
      <c r="J9" s="4" t="str">
        <f>CONCATENATE(users!$A$56," ",users!A61)</f>
        <v>Рябина 20</v>
      </c>
      <c r="K9" s="4">
        <f>HLOOKUP($B$1,users!$1:$89,61,0)</f>
        <v>6</v>
      </c>
      <c r="M9" s="4" t="str">
        <f>CONCATENATE(users!$A$2," ",users!A9)</f>
        <v>Небесный 30</v>
      </c>
      <c r="N9" s="4">
        <f>HLOOKUP($B$1,users!$1:$89,9,0)</f>
        <v>8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",users!A41)</f>
        <v>Боярыня 20</v>
      </c>
      <c r="B10" s="4">
        <f>HLOOKUP($B$1,users!$1:$89,41,0)</f>
        <v>14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5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",users!A42)</f>
        <v>Боярыня 21</v>
      </c>
      <c r="B11" s="4">
        <f>HLOOKUP($B$1,users!$1:$89,42,0)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4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56</v>
      </c>
      <c r="D15" s="8" t="str">
        <f>CONCATENATE(users!$A$11," ",users!A12)</f>
        <v>Русские сезоны 14</v>
      </c>
      <c r="E15" s="8">
        <f>HLOOKUP($B$1,users!$1:$89,12,0)</f>
        <v>56</v>
      </c>
      <c r="G15" s="8" t="str">
        <f>CONCATENATE(users!$A$47," ",users!A50)</f>
        <v>Посадский 14</v>
      </c>
      <c r="H15" s="8">
        <f>HLOOKUP($B$1,users!$1:$89,50,0)</f>
        <v>88</v>
      </c>
      <c r="J15" s="8" t="str">
        <f>CONCATENATE(users!$A$65," ",users!A69)</f>
        <v>Казачка 19</v>
      </c>
      <c r="K15" s="8">
        <f>HLOOKUP($B$1,users!$1:$89,69,0)</f>
        <v>22</v>
      </c>
      <c r="M15" s="8" t="str">
        <f>CONCATENATE(users!$A$52," ",users!A54)</f>
        <v>Печатный пряник 19</v>
      </c>
      <c r="N15" s="8">
        <f>HLOOKUP($B$1,users!$1:$89,54,0)</f>
        <v>94</v>
      </c>
      <c r="P15" s="8" t="str">
        <f>CONCATENATE(users!$A$23," ",users!A26)</f>
        <v>Лирика 19</v>
      </c>
      <c r="Q15" s="8">
        <f>HLOOKUP($B$1,users!$1:$89,26,0)</f>
        <v>65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34</v>
      </c>
      <c r="D16" s="4" t="str">
        <f>CONCATENATE(users!$A$11," ",users!A15)</f>
        <v>Русские сезоны 18</v>
      </c>
      <c r="E16" s="4">
        <f>HLOOKUP($B$1,users!$1:$89,15,0)</f>
        <v>48</v>
      </c>
      <c r="G16" s="4" t="str">
        <f>CONCATENATE(users!$A$47," ",users!A48)</f>
        <v>Посадский 7</v>
      </c>
      <c r="H16" s="4">
        <f>HLOOKUP($B$1,users!$1:$89,48,0)</f>
        <v>37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91</v>
      </c>
      <c r="P16" s="4" t="str">
        <f>CONCATENATE(users!$A$23," ",users!A25)</f>
        <v>Лирика 18</v>
      </c>
      <c r="Q16" s="4">
        <f>HLOOKUP($B$1,users!$1:$89,25,0)</f>
        <v>19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26</v>
      </c>
      <c r="D17" s="4" t="str">
        <f>CONCATENATE(users!$A$11," ",users!A16)</f>
        <v>Русские сезоны 19</v>
      </c>
      <c r="E17" s="4">
        <f>HLOOKUP($B$1,users!$1:$89,16,0)</f>
        <v>42</v>
      </c>
      <c r="G17" s="4" t="str">
        <f>CONCATENATE(users!$A$47," ",users!A51)</f>
        <v>Посадский 18</v>
      </c>
      <c r="H17" s="4">
        <f>HLOOKUP($B$1,users!$1:$89,51,0)</f>
        <v>25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28</v>
      </c>
      <c r="P17" s="4" t="str">
        <f>CONCATENATE(users!$A$23," ",users!A24)</f>
        <v>Лирика 13</v>
      </c>
      <c r="Q17" s="4">
        <f>HLOOKUP($B$1,users!$1:$89,24,0)</f>
        <v>8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17</v>
      </c>
      <c r="D18" s="4" t="str">
        <f>CONCATENATE(users!$A$11," ",users!A13)</f>
        <v>Русские сезоны 16</v>
      </c>
      <c r="E18" s="4">
        <f>HLOOKUP($B$1,users!$1:$89,13,0)</f>
        <v>38</v>
      </c>
      <c r="G18" s="4" t="str">
        <f>CONCATENATE(users!$A$47," ",users!A49)</f>
        <v>Посадский 10</v>
      </c>
      <c r="H18" s="4">
        <f>HLOOKUP($B$1,users!$1:$89,49,0)</f>
        <v>19</v>
      </c>
      <c r="J18" s="4" t="str">
        <f>CONCATENATE(users!$A$65," ",users!A67)</f>
        <v>Казачка 16</v>
      </c>
      <c r="K18" s="4">
        <f>HLOOKUP($B$1,users!$1:$89,67,0)</f>
        <v>5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14</v>
      </c>
      <c r="D19" s="4" t="str">
        <f>CONCATENATE(users!$A$11," ",users!A14)</f>
        <v>Русские сезоны 17</v>
      </c>
      <c r="E19" s="4">
        <f>HLOOKUP($B$1,users!$1:$89,14,0)</f>
        <v>32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32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21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M3:N10">
    <sortCondition descending="1" ref="N3:N10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2018-04-04T16:39:53Z</dcterms:modified>
</cp:coreProperties>
</file>